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activeTab="0"/>
  </bookViews>
  <sheets>
    <sheet name="アーク" sheetId="1" r:id="rId1"/>
    <sheet name="ポコ" sheetId="2" r:id="rId2"/>
    <sheet name="トッシュ" sheetId="3" r:id="rId3"/>
    <sheet name="イーガ" sheetId="4" r:id="rId4"/>
    <sheet name="ゴーゲン" sheetId="5" r:id="rId5"/>
    <sheet name="エルク" sheetId="6" r:id="rId6"/>
    <sheet name="リーザ" sheetId="7" r:id="rId7"/>
    <sheet name="シャンテ" sheetId="8" r:id="rId8"/>
    <sheet name="シュウ" sheetId="9" r:id="rId9"/>
    <sheet name="サニア" sheetId="10" r:id="rId10"/>
    <sheet name="グルガ" sheetId="11" r:id="rId11"/>
    <sheet name="ケラック" sheetId="12" r:id="rId12"/>
    <sheet name="モフリー" sheetId="13" r:id="rId13"/>
    <sheet name="ヘモジー" sheetId="14" r:id="rId14"/>
    <sheet name="フウジン" sheetId="15" r:id="rId15"/>
    <sheet name="ライジン" sheetId="16" r:id="rId16"/>
    <sheet name="オドン" sheetId="17" r:id="rId17"/>
    <sheet name="ククル" sheetId="18" r:id="rId18"/>
    <sheet name="ちょこ" sheetId="19" r:id="rId19"/>
    <sheet name="アルフレッド" sheetId="20" r:id="rId20"/>
    <sheet name="テンプレート" sheetId="21" r:id="rId21"/>
    <sheet name="投・受・反・跳" sheetId="22" r:id="rId22"/>
  </sheets>
  <definedNames/>
  <calcPr fullCalcOnLoad="1"/>
</workbook>
</file>

<file path=xl/sharedStrings.xml><?xml version="1.0" encoding="utf-8"?>
<sst xmlns="http://schemas.openxmlformats.org/spreadsheetml/2006/main" count="2617" uniqueCount="569">
  <si>
    <t>+</t>
  </si>
  <si>
    <t>Ex係数</t>
  </si>
  <si>
    <t>x （a-1）</t>
  </si>
  <si>
    <t>実効値÷５</t>
  </si>
  <si>
    <t>Next 要Ex</t>
  </si>
  <si>
    <t>要Lv</t>
  </si>
  <si>
    <t>特殊能力</t>
  </si>
  <si>
    <t>追加特殊能力</t>
  </si>
  <si>
    <t>加入Lv</t>
  </si>
  <si>
    <t>Name</t>
  </si>
  <si>
    <t>補正率</t>
  </si>
  <si>
    <t>ATT</t>
  </si>
  <si>
    <t>DEF</t>
  </si>
  <si>
    <t>MAG</t>
  </si>
  <si>
    <t>各種算出に以下の式を用いています。</t>
  </si>
  <si>
    <t>（上記式の整数部・上限値あり）</t>
  </si>
  <si>
    <t>成長率</t>
  </si>
  <si>
    <t>⊿の整数部</t>
  </si>
  <si>
    <t>実効値（ATT,DEF,MAG)</t>
  </si>
  <si>
    <t>（上記式の整数部）</t>
  </si>
  <si>
    <t>実効値（AGI)</t>
  </si>
  <si>
    <t>表示値（ATT,DEF,MAG,AGI）</t>
  </si>
  <si>
    <t>（実効値）÷５</t>
  </si>
  <si>
    <t>（上記式の整数部・上限値に対し表示補正）</t>
  </si>
  <si>
    <t>（Ex係数） x (n-1) x n x (n+1)</t>
  </si>
  <si>
    <t>（Ex係数） x  80 x 81 x (3n-161)</t>
  </si>
  <si>
    <t>要Ex：</t>
  </si>
  <si>
    <t>3 x （Ex係数） x n x (n+1)</t>
  </si>
  <si>
    <t>3 x （Ex係数） x 80 x 81</t>
  </si>
  <si>
    <t>TargetLv</t>
  </si>
  <si>
    <t>n =</t>
  </si>
  <si>
    <t>Lv</t>
  </si>
  <si>
    <t>a =</t>
  </si>
  <si>
    <t>AGI</t>
  </si>
  <si>
    <t>Rank</t>
  </si>
  <si>
    <t>p =</t>
  </si>
  <si>
    <t>（Lv1） + ⊿ x (a-1) + (Lvup⊿) x (n-a)</t>
  </si>
  <si>
    <t>⊿：</t>
  </si>
  <si>
    <t>Lvup⊿：</t>
  </si>
  <si>
    <t>Ex：</t>
  </si>
  <si>
    <t>n = 1～80</t>
  </si>
  <si>
    <t>n≧81</t>
  </si>
  <si>
    <t>Name</t>
  </si>
  <si>
    <t>ちょこ（覚醒）</t>
  </si>
  <si>
    <t>各Rank要Lv</t>
  </si>
  <si>
    <t>投げ</t>
  </si>
  <si>
    <t>-</t>
  </si>
  <si>
    <t>受け</t>
  </si>
  <si>
    <t>-</t>
  </si>
  <si>
    <t>反撃</t>
  </si>
  <si>
    <t>-</t>
  </si>
  <si>
    <t>跳躍</t>
  </si>
  <si>
    <t>-</t>
  </si>
  <si>
    <t>TargetLv</t>
  </si>
  <si>
    <t>n =</t>
  </si>
  <si>
    <t>Lv</t>
  </si>
  <si>
    <t>a =</t>
  </si>
  <si>
    <t>Lv</t>
  </si>
  <si>
    <t>Lv1</t>
  </si>
  <si>
    <t>⊿</t>
  </si>
  <si>
    <t>Lvup⊿</t>
  </si>
  <si>
    <t>+α</t>
  </si>
  <si>
    <t>HP</t>
  </si>
  <si>
    <t>+</t>
  </si>
  <si>
    <t>x （a-1）</t>
  </si>
  <si>
    <t>x （n-a）</t>
  </si>
  <si>
    <t>＋</t>
  </si>
  <si>
    <t>=</t>
  </si>
  <si>
    <t>MP</t>
  </si>
  <si>
    <t>ATT</t>
  </si>
  <si>
    <t>DEF</t>
  </si>
  <si>
    <t>MAG</t>
  </si>
  <si>
    <t>AGI</t>
  </si>
  <si>
    <t>Rank</t>
  </si>
  <si>
    <t>note</t>
  </si>
  <si>
    <t>p =</t>
  </si>
  <si>
    <t>（Lv1） + ⊿ x (a-1) + (Lvup⊿) x (n-a)</t>
  </si>
  <si>
    <t>Rank</t>
  </si>
  <si>
    <t>r =</t>
  </si>
  <si>
    <t>Ex：</t>
  </si>
  <si>
    <t>n = 1～80</t>
  </si>
  <si>
    <t>n≧81</t>
  </si>
  <si>
    <t>⊿：</t>
  </si>
  <si>
    <t>Lvup⊿：</t>
  </si>
  <si>
    <t>ちょこ</t>
  </si>
  <si>
    <t>HP</t>
  </si>
  <si>
    <t>+</t>
  </si>
  <si>
    <t>x （a-1）</t>
  </si>
  <si>
    <t>x （n-a）</t>
  </si>
  <si>
    <t>＋</t>
  </si>
  <si>
    <t>=</t>
  </si>
  <si>
    <t>MP</t>
  </si>
  <si>
    <t>ATT</t>
  </si>
  <si>
    <t>DEF</t>
  </si>
  <si>
    <t>MAG</t>
  </si>
  <si>
    <t>AGI</t>
  </si>
  <si>
    <t>ちょこ（ノーマル）</t>
  </si>
  <si>
    <t>q =</t>
  </si>
  <si>
    <t>r =</t>
  </si>
  <si>
    <t>Lv</t>
  </si>
  <si>
    <t>Lv1</t>
  </si>
  <si>
    <t>⊿</t>
  </si>
  <si>
    <t>Lvup⊿</t>
  </si>
  <si>
    <t>+α</t>
  </si>
  <si>
    <t>HP</t>
  </si>
  <si>
    <t>+</t>
  </si>
  <si>
    <t>x （a-1）</t>
  </si>
  <si>
    <t>x （n-a）</t>
  </si>
  <si>
    <t>＋</t>
  </si>
  <si>
    <t>=</t>
  </si>
  <si>
    <t>MP</t>
  </si>
  <si>
    <t>ATT</t>
  </si>
  <si>
    <t>DEF</t>
  </si>
  <si>
    <t>MAG</t>
  </si>
  <si>
    <t>Rank</t>
  </si>
  <si>
    <t>note</t>
  </si>
  <si>
    <t>r =</t>
  </si>
  <si>
    <t>-</t>
  </si>
  <si>
    <t>エルク</t>
  </si>
  <si>
    <t>r =</t>
  </si>
  <si>
    <t>-</t>
  </si>
  <si>
    <t>リーザ</t>
  </si>
  <si>
    <t>プロテクション</t>
  </si>
  <si>
    <t>ストライクパワー</t>
  </si>
  <si>
    <t>マインドバスター</t>
  </si>
  <si>
    <t>ディバイド</t>
  </si>
  <si>
    <t>エクストラクト</t>
  </si>
  <si>
    <t>振り下ろし</t>
  </si>
  <si>
    <t>ファイアーストーム</t>
  </si>
  <si>
    <t>ファイアーシールド</t>
  </si>
  <si>
    <t>チャージ</t>
  </si>
  <si>
    <t>リタリエイション</t>
  </si>
  <si>
    <t>マイトマインド</t>
  </si>
  <si>
    <t>エキスパンドレンジ</t>
  </si>
  <si>
    <t>インビシブル</t>
  </si>
  <si>
    <t>エクスプロージョン</t>
  </si>
  <si>
    <t>カウンターハング</t>
  </si>
  <si>
    <t>トランスエネミー</t>
  </si>
  <si>
    <t>デトラクトレンジ</t>
  </si>
  <si>
    <t>ホールドエネミー</t>
  </si>
  <si>
    <t>ディスペル</t>
  </si>
  <si>
    <t>マッドストーム</t>
  </si>
  <si>
    <t>調べる</t>
  </si>
  <si>
    <t>パワーロス</t>
  </si>
  <si>
    <t>キュア</t>
  </si>
  <si>
    <t>グランドシールド</t>
  </si>
  <si>
    <t>ウィークネス</t>
  </si>
  <si>
    <t>アースクエイク</t>
  </si>
  <si>
    <t>ハリケーンアタック</t>
  </si>
  <si>
    <t>ラヴィッシュ</t>
  </si>
  <si>
    <t>0-99</t>
  </si>
  <si>
    <t>event</t>
  </si>
  <si>
    <t>r =</t>
  </si>
  <si>
    <t>-</t>
  </si>
  <si>
    <t>シュウ</t>
  </si>
  <si>
    <t>(6)</t>
  </si>
  <si>
    <t>ジャンピングハイ</t>
  </si>
  <si>
    <t>サンダーストーム</t>
  </si>
  <si>
    <t>トルネード</t>
  </si>
  <si>
    <t>盗む</t>
  </si>
  <si>
    <t>テンダリーショック</t>
  </si>
  <si>
    <t>ウィンドシールド</t>
  </si>
  <si>
    <t>スピードアップ</t>
  </si>
  <si>
    <t>スケープゴート</t>
  </si>
  <si>
    <t>時限爆弾</t>
  </si>
  <si>
    <t>乱れ撃ち</t>
  </si>
  <si>
    <t>ウィンドスラッシャー</t>
  </si>
  <si>
    <t>Mov</t>
  </si>
  <si>
    <t>Name</t>
  </si>
  <si>
    <t>Mov</t>
  </si>
  <si>
    <t>Lv</t>
  </si>
  <si>
    <t>Lv1</t>
  </si>
  <si>
    <t>⊿</t>
  </si>
  <si>
    <t>Lvup⊿</t>
  </si>
  <si>
    <t>+α</t>
  </si>
  <si>
    <t>r =</t>
  </si>
  <si>
    <t>-</t>
  </si>
  <si>
    <t>シャンテ</t>
  </si>
  <si>
    <t>キュア</t>
  </si>
  <si>
    <t>サイレント</t>
  </si>
  <si>
    <t>リザレクション</t>
  </si>
  <si>
    <t>(21)</t>
  </si>
  <si>
    <t>(21)</t>
  </si>
  <si>
    <t>ディストラクション</t>
  </si>
  <si>
    <t>天の裁き</t>
  </si>
  <si>
    <t>スリープウィンド</t>
  </si>
  <si>
    <t>ブリザード</t>
  </si>
  <si>
    <t>ロブマインド</t>
  </si>
  <si>
    <t>ダイヤモンドダスト</t>
  </si>
  <si>
    <t>アイスシールド</t>
  </si>
  <si>
    <t>リフレッシュ</t>
  </si>
  <si>
    <t>Mov</t>
  </si>
  <si>
    <t>Lv</t>
  </si>
  <si>
    <t>Lv1</t>
  </si>
  <si>
    <t>⊿</t>
  </si>
  <si>
    <t>Lvup⊿</t>
  </si>
  <si>
    <t>+α</t>
  </si>
  <si>
    <t>r =</t>
  </si>
  <si>
    <t>Ex：</t>
  </si>
  <si>
    <t>-</t>
  </si>
  <si>
    <t>グルガ</t>
  </si>
  <si>
    <t>？</t>
  </si>
  <si>
    <t>？</t>
  </si>
  <si>
    <t>（38）</t>
  </si>
  <si>
    <t>（38）</t>
  </si>
  <si>
    <t>グルガチャージ</t>
  </si>
  <si>
    <t>グルガタックル</t>
  </si>
  <si>
    <t>Name</t>
  </si>
  <si>
    <t>Mov</t>
  </si>
  <si>
    <t>Lv</t>
  </si>
  <si>
    <t>Lv1</t>
  </si>
  <si>
    <t>⊿</t>
  </si>
  <si>
    <t>Lvup⊿</t>
  </si>
  <si>
    <t>+α</t>
  </si>
  <si>
    <t>r =</t>
  </si>
  <si>
    <t>-</t>
  </si>
  <si>
    <t>ゴーゲン</t>
  </si>
  <si>
    <t>-</t>
  </si>
  <si>
    <t>Name</t>
  </si>
  <si>
    <t>Mov</t>
  </si>
  <si>
    <t>Lv</t>
  </si>
  <si>
    <t>Lv1</t>
  </si>
  <si>
    <t>⊿</t>
  </si>
  <si>
    <t>Lvup⊿</t>
  </si>
  <si>
    <t>+α</t>
  </si>
  <si>
    <t>r =</t>
  </si>
  <si>
    <t>-</t>
  </si>
  <si>
    <t>Mov</t>
  </si>
  <si>
    <t>Lv</t>
  </si>
  <si>
    <t>Lv1</t>
  </si>
  <si>
    <t>⊿</t>
  </si>
  <si>
    <t>Lvup⊿</t>
  </si>
  <si>
    <t>+α</t>
  </si>
  <si>
    <t>r =</t>
  </si>
  <si>
    <t>-</t>
  </si>
  <si>
    <t>ケラック</t>
  </si>
  <si>
    <t>モフリー</t>
  </si>
  <si>
    <t>-</t>
  </si>
  <si>
    <t>ポコ</t>
  </si>
  <si>
    <t>トッシュ</t>
  </si>
  <si>
    <t>Name</t>
  </si>
  <si>
    <t>Mov</t>
  </si>
  <si>
    <t>Lv</t>
  </si>
  <si>
    <t>Lv1</t>
  </si>
  <si>
    <t>⊿</t>
  </si>
  <si>
    <t>Lvup⊿</t>
  </si>
  <si>
    <t>+α</t>
  </si>
  <si>
    <t>r =</t>
  </si>
  <si>
    <t>-</t>
  </si>
  <si>
    <t>Name</t>
  </si>
  <si>
    <t>Mov</t>
  </si>
  <si>
    <t>Lv</t>
  </si>
  <si>
    <t>Lv1</t>
  </si>
  <si>
    <t>⊿</t>
  </si>
  <si>
    <t>Lvup⊿</t>
  </si>
  <si>
    <t>+α</t>
  </si>
  <si>
    <t>r =</t>
  </si>
  <si>
    <t>-</t>
  </si>
  <si>
    <t>Mov</t>
  </si>
  <si>
    <t>Lv</t>
  </si>
  <si>
    <t>Lv1</t>
  </si>
  <si>
    <t>⊿</t>
  </si>
  <si>
    <t>Lvup⊿</t>
  </si>
  <si>
    <t>+α</t>
  </si>
  <si>
    <t>r =</t>
  </si>
  <si>
    <t>-</t>
  </si>
  <si>
    <t>ヘモジー</t>
  </si>
  <si>
    <t>フウジン</t>
  </si>
  <si>
    <t>ライジン</t>
  </si>
  <si>
    <t>オドン</t>
  </si>
  <si>
    <t>(50)</t>
  </si>
  <si>
    <t>?</t>
  </si>
  <si>
    <t>?</t>
  </si>
  <si>
    <t>nothing</t>
  </si>
  <si>
    <t>変身</t>
  </si>
  <si>
    <t>（以下コピー能力欄）</t>
  </si>
  <si>
    <t>風雷破</t>
  </si>
  <si>
    <t>ヘモジー化</t>
  </si>
  <si>
    <t>チョンガラの爆撃</t>
  </si>
  <si>
    <t>(29)</t>
  </si>
  <si>
    <t>(30)</t>
  </si>
  <si>
    <t>(30)</t>
  </si>
  <si>
    <t>マイトマインド</t>
  </si>
  <si>
    <t>サイレント</t>
  </si>
  <si>
    <t>ディバイド</t>
  </si>
  <si>
    <t>ホーリーブレス</t>
  </si>
  <si>
    <t>マジックシールド</t>
  </si>
  <si>
    <t>スーパーノヴァ</t>
  </si>
  <si>
    <t>リフレッシュ</t>
  </si>
  <si>
    <t>チャージ</t>
  </si>
  <si>
    <t>スピードアップ</t>
  </si>
  <si>
    <t>スピードダウン</t>
  </si>
  <si>
    <t>アシッドブレス</t>
  </si>
  <si>
    <t>ディスペル</t>
  </si>
  <si>
    <t>トリプルアタック</t>
  </si>
  <si>
    <t>床造り</t>
  </si>
  <si>
    <t>リタリエイション</t>
  </si>
  <si>
    <t>マイトマインド</t>
  </si>
  <si>
    <t>ホールドエネミー</t>
  </si>
  <si>
    <t>スリープウィンド</t>
  </si>
  <si>
    <t>コンフュージョン</t>
  </si>
  <si>
    <t>エクスプロージョン</t>
  </si>
  <si>
    <t>ドリームノック</t>
  </si>
  <si>
    <t>ダイヤモンドダスト</t>
  </si>
  <si>
    <t>ウィンドスラッシャー</t>
  </si>
  <si>
    <t>ロブマインド</t>
  </si>
  <si>
    <t>サンダーストーム</t>
  </si>
  <si>
    <t>テレポート</t>
  </si>
  <si>
    <t>アースクエイク</t>
  </si>
  <si>
    <t>ディストラクション</t>
  </si>
  <si>
    <t>マジックシールド</t>
  </si>
  <si>
    <t>スーパーノヴァ</t>
  </si>
  <si>
    <t>戦の小太鼓</t>
  </si>
  <si>
    <t>荒獅子太鼓</t>
  </si>
  <si>
    <t>気合いラッパ</t>
  </si>
  <si>
    <t>へろへろラッパ</t>
  </si>
  <si>
    <t>癒しの竪琴</t>
  </si>
  <si>
    <t>マインドバスター</t>
  </si>
  <si>
    <t>韋駄天のオカリナ</t>
  </si>
  <si>
    <t>オーケストラヒット</t>
  </si>
  <si>
    <t>桜花雷爆斬</t>
  </si>
  <si>
    <t>呪縛剣</t>
  </si>
  <si>
    <t>真空斬</t>
  </si>
  <si>
    <t>虎影斬</t>
  </si>
  <si>
    <t>刀破斬</t>
  </si>
  <si>
    <t>鬼心法</t>
  </si>
  <si>
    <t>竜牙剣</t>
  </si>
  <si>
    <t>紋次斬り</t>
  </si>
  <si>
    <t>event</t>
  </si>
  <si>
    <t>Mov</t>
  </si>
  <si>
    <t>Lv</t>
  </si>
  <si>
    <t>Lv1</t>
  </si>
  <si>
    <t>⊿</t>
  </si>
  <si>
    <t>Lvup⊿</t>
  </si>
  <si>
    <t>+α</t>
  </si>
  <si>
    <t>r =</t>
  </si>
  <si>
    <t>-</t>
  </si>
  <si>
    <t>イーガ</t>
  </si>
  <si>
    <t>呪縛拳</t>
  </si>
  <si>
    <t>退魔光弾</t>
  </si>
  <si>
    <t>旋風激蹴</t>
  </si>
  <si>
    <t>流星爆</t>
  </si>
  <si>
    <t>鬼神流影破</t>
  </si>
  <si>
    <t>滅掌烈破</t>
  </si>
  <si>
    <t>ラマダ真拳</t>
  </si>
  <si>
    <t>キュア</t>
  </si>
  <si>
    <t>event</t>
  </si>
  <si>
    <t>バーングラウンド</t>
  </si>
  <si>
    <t>トータルヒーリング</t>
  </si>
  <si>
    <t>ゲイルフラッシュ</t>
  </si>
  <si>
    <t>スローエネミー</t>
  </si>
  <si>
    <t>メテオフォール</t>
  </si>
  <si>
    <t>トルネード</t>
  </si>
  <si>
    <t>マジックシールド</t>
  </si>
  <si>
    <t>ウィークエネミー</t>
  </si>
  <si>
    <t>Name</t>
  </si>
  <si>
    <t>r =</t>
  </si>
  <si>
    <t>-</t>
  </si>
  <si>
    <t>サニア</t>
  </si>
  <si>
    <t>シャッフルショット</t>
  </si>
  <si>
    <t>イクスクレイト</t>
  </si>
  <si>
    <t>ランダムダイス</t>
  </si>
  <si>
    <t>ダークシールド</t>
  </si>
  <si>
    <t>トランスエネミー</t>
  </si>
  <si>
    <t>トランスファー</t>
  </si>
  <si>
    <t>(50)</t>
  </si>
  <si>
    <t>リタリエイション</t>
  </si>
  <si>
    <t>エキスパンドレンジ</t>
  </si>
  <si>
    <t>ファイヤーストーム</t>
  </si>
  <si>
    <t>エクスプロージョン</t>
  </si>
  <si>
    <t>インビシブル</t>
  </si>
  <si>
    <t>ジャンピングハイ</t>
  </si>
  <si>
    <t>ジャンピングロー</t>
  </si>
  <si>
    <t>アイスシールド</t>
  </si>
  <si>
    <t>ダイヤモンドダスト</t>
  </si>
  <si>
    <t>ブリザード</t>
  </si>
  <si>
    <t>スピードアップ</t>
  </si>
  <si>
    <t>スピードダウン</t>
  </si>
  <si>
    <t>パワーロス</t>
  </si>
  <si>
    <t>グランドシールド</t>
  </si>
  <si>
    <t>ストライクパワー</t>
  </si>
  <si>
    <t>マッドストーム</t>
  </si>
  <si>
    <t>アースクエイク</t>
  </si>
  <si>
    <t>エクストラクト</t>
  </si>
  <si>
    <t>ポイズンウィンド</t>
  </si>
  <si>
    <t>スリープウィンド</t>
  </si>
  <si>
    <t>パラライズウィンド</t>
  </si>
  <si>
    <t>ペトロウィンド</t>
  </si>
  <si>
    <t>デス</t>
  </si>
  <si>
    <t>カウンターハング</t>
  </si>
  <si>
    <t>プロテクション</t>
  </si>
  <si>
    <t>パシャパシャ</t>
  </si>
  <si>
    <t>メキメキ</t>
  </si>
  <si>
    <t>ヒュルルー</t>
  </si>
  <si>
    <t>メラメラ</t>
  </si>
  <si>
    <t>ポコポコ</t>
  </si>
  <si>
    <t>キラキラ</t>
  </si>
  <si>
    <t>覚醒</t>
  </si>
  <si>
    <t>ヴァニッシュ</t>
  </si>
  <si>
    <t>エクスプロージョン</t>
  </si>
  <si>
    <t>トルネード</t>
  </si>
  <si>
    <t>ウィンドシールド</t>
  </si>
  <si>
    <t>ウィンドシールド</t>
  </si>
  <si>
    <t>ジャンピングハイ</t>
  </si>
  <si>
    <t>スピードアップ</t>
  </si>
  <si>
    <t>エキスパンドレンジ</t>
  </si>
  <si>
    <t>エクストラクト</t>
  </si>
  <si>
    <t>ペトロウィンド</t>
  </si>
  <si>
    <t>ディストラクション</t>
  </si>
  <si>
    <t>デトラクトレンジ</t>
  </si>
  <si>
    <t>コールドブレス</t>
  </si>
  <si>
    <t>サンダーブレス</t>
  </si>
  <si>
    <t>ミスキャッチ</t>
  </si>
  <si>
    <t>チャージ</t>
  </si>
  <si>
    <t>(29)</t>
  </si>
  <si>
    <t>ナイスキャッチ</t>
  </si>
  <si>
    <t>コンフュージョン</t>
  </si>
  <si>
    <t>チェンジエネミー</t>
  </si>
  <si>
    <t>ダークブレス</t>
  </si>
  <si>
    <t>ロブマインド</t>
  </si>
  <si>
    <t>すごい床造り</t>
  </si>
  <si>
    <t>コンフュージョン</t>
  </si>
  <si>
    <t>ローリングソバット</t>
  </si>
  <si>
    <t>デトラクトレンジ</t>
  </si>
  <si>
    <t>エクストラクト</t>
  </si>
  <si>
    <t>グルガスペシャル</t>
  </si>
  <si>
    <t>スーパーノヴァ</t>
  </si>
  <si>
    <t>ダークデストラクター</t>
  </si>
  <si>
    <t>ロブマインド</t>
  </si>
  <si>
    <t>ストライクパワー</t>
  </si>
  <si>
    <t>アルフレッド</t>
  </si>
  <si>
    <t>(2)</t>
  </si>
  <si>
    <t>早期型</t>
  </si>
  <si>
    <t>終盤型</t>
  </si>
  <si>
    <t>キラードッグ系</t>
  </si>
  <si>
    <t>ファイター系</t>
  </si>
  <si>
    <t>ガーゴイル系</t>
  </si>
  <si>
    <t>ソーサラー系</t>
  </si>
  <si>
    <t>ヘルハウンド系</t>
  </si>
  <si>
    <t>メイジ系</t>
  </si>
  <si>
    <t>グレートナイト系</t>
  </si>
  <si>
    <t>Darkスライム系</t>
  </si>
  <si>
    <t>ケルベロス系</t>
  </si>
  <si>
    <t>ゴースト系</t>
  </si>
  <si>
    <t>(14)</t>
  </si>
  <si>
    <t>ニンジャ系</t>
  </si>
  <si>
    <t>ロック系</t>
  </si>
  <si>
    <t>フェニックス系</t>
  </si>
  <si>
    <t>ドルイド系</t>
  </si>
  <si>
    <t>サタン系</t>
  </si>
  <si>
    <t>ロボット系</t>
  </si>
  <si>
    <t>スモッグ系</t>
  </si>
  <si>
    <t>Greenスライム系</t>
  </si>
  <si>
    <t>死神系</t>
  </si>
  <si>
    <t>投げ・特化</t>
  </si>
  <si>
    <t>受け・特化</t>
  </si>
  <si>
    <t>ゾンビ系</t>
  </si>
  <si>
    <t>ゴーレム系</t>
  </si>
  <si>
    <t>ファントム系</t>
  </si>
  <si>
    <t>魔人系</t>
  </si>
  <si>
    <t>(10)</t>
  </si>
  <si>
    <t>妖樹系</t>
  </si>
  <si>
    <t>(9)</t>
  </si>
  <si>
    <t>ドラゴンフライ系</t>
  </si>
  <si>
    <t>ワイバーン系</t>
  </si>
  <si>
    <t>ドラゴン系</t>
  </si>
  <si>
    <t>マミィ系</t>
  </si>
  <si>
    <t>反撃・特化</t>
  </si>
  <si>
    <t>跳躍・特化</t>
  </si>
  <si>
    <t>オーガ系</t>
  </si>
  <si>
    <t>ヘモジー系</t>
  </si>
  <si>
    <t>ソードマン系</t>
  </si>
  <si>
    <t>スライムBomber系</t>
  </si>
  <si>
    <t>(12)</t>
  </si>
  <si>
    <t>リザード系</t>
  </si>
  <si>
    <t>?</t>
  </si>
  <si>
    <t>ALL0型</t>
  </si>
  <si>
    <t>ビショップ系</t>
  </si>
  <si>
    <t>バット系</t>
  </si>
  <si>
    <t>-</t>
  </si>
  <si>
    <t>(17)</t>
  </si>
  <si>
    <t>召喚獣型</t>
  </si>
  <si>
    <t>-</t>
  </si>
  <si>
    <t>ケラック</t>
  </si>
  <si>
    <t>モフリー</t>
  </si>
  <si>
    <t>ヘモジー</t>
  </si>
  <si>
    <t>その他</t>
  </si>
  <si>
    <t>（特にARC2のキャラ）　→　各キャラ固有</t>
  </si>
  <si>
    <t>オドン</t>
  </si>
  <si>
    <t>フウジン</t>
  </si>
  <si>
    <t>ライジン</t>
  </si>
  <si>
    <t>アーク(爆)</t>
  </si>
  <si>
    <t>(3)</t>
  </si>
  <si>
    <t>記録値</t>
  </si>
  <si>
    <t>Mov</t>
  </si>
  <si>
    <t>記録値（共通）</t>
  </si>
  <si>
    <t>（HP,MPでは　記録値＝表示値）</t>
  </si>
  <si>
    <t>（記録値） x ( 16 + 補正率） / 16</t>
  </si>
  <si>
    <t>（記録値） + (補正率）x 4</t>
  </si>
  <si>
    <t>Lv1</t>
  </si>
  <si>
    <t>⊿</t>
  </si>
  <si>
    <t>Lvup⊿</t>
  </si>
  <si>
    <t>HP</t>
  </si>
  <si>
    <t>x （a-1）</t>
  </si>
  <si>
    <t>x （n-a）</t>
  </si>
  <si>
    <t>=</t>
  </si>
  <si>
    <t>MP</t>
  </si>
  <si>
    <t>ATT</t>
  </si>
  <si>
    <t>+</t>
  </si>
  <si>
    <t>DEF</t>
  </si>
  <si>
    <t>MAG</t>
  </si>
  <si>
    <t>AGI</t>
  </si>
  <si>
    <t>q =</t>
  </si>
  <si>
    <t>q =</t>
  </si>
  <si>
    <t>r =</t>
  </si>
  <si>
    <t>Ex：</t>
  </si>
  <si>
    <t>記録値</t>
  </si>
  <si>
    <t>記録値（共通）</t>
  </si>
  <si>
    <t>（HP,MPでは　記録値＝表示値）</t>
  </si>
  <si>
    <t>実効値 = 記録値</t>
  </si>
  <si>
    <t>（記録値） x ( 16 + 補正率） / 16</t>
  </si>
  <si>
    <t>（記録値） + (補正率）x 4</t>
  </si>
  <si>
    <t>ククル(爆)</t>
  </si>
  <si>
    <t>Name</t>
  </si>
  <si>
    <t>Lv</t>
  </si>
  <si>
    <t>Lv1</t>
  </si>
  <si>
    <t>⊿</t>
  </si>
  <si>
    <t>Lvup⊿</t>
  </si>
  <si>
    <t>+α</t>
  </si>
  <si>
    <t>記録値</t>
  </si>
  <si>
    <t>HP</t>
  </si>
  <si>
    <t>+</t>
  </si>
  <si>
    <t>x （a-1）</t>
  </si>
  <si>
    <t>x （n-a）</t>
  </si>
  <si>
    <t>＋</t>
  </si>
  <si>
    <t>=</t>
  </si>
  <si>
    <t>MP</t>
  </si>
  <si>
    <t>ATT</t>
  </si>
  <si>
    <t>DEF</t>
  </si>
  <si>
    <t>MAG</t>
  </si>
  <si>
    <t>AGI</t>
  </si>
  <si>
    <t>p =</t>
  </si>
  <si>
    <t>（Lv1） + ⊿ x (a-1) + (Lvup⊿) x (n-a)</t>
  </si>
  <si>
    <t>⊿：</t>
  </si>
  <si>
    <t>q =</t>
  </si>
  <si>
    <t>r =</t>
  </si>
  <si>
    <t>ククル</t>
  </si>
  <si>
    <t>ククル（ノーマル）</t>
  </si>
  <si>
    <t>ククル（防衛戦時）</t>
  </si>
  <si>
    <t>(1)</t>
  </si>
  <si>
    <t>(0)</t>
  </si>
  <si>
    <t>マジックシールド</t>
  </si>
  <si>
    <t>サイレント</t>
  </si>
  <si>
    <t>リザレクション</t>
  </si>
  <si>
    <t>プロテクション</t>
  </si>
  <si>
    <t>ジャンピングハイ</t>
  </si>
  <si>
    <t>エキスパンドレンジ</t>
  </si>
  <si>
    <t>(15)</t>
  </si>
  <si>
    <t>(10)</t>
  </si>
  <si>
    <t>(20)</t>
  </si>
  <si>
    <t>アーク</t>
  </si>
  <si>
    <t>(13)</t>
  </si>
  <si>
    <t>(13)</t>
  </si>
  <si>
    <t>(20)</t>
  </si>
  <si>
    <t>(15)</t>
  </si>
  <si>
    <t>?</t>
  </si>
  <si>
    <t>(14)</t>
  </si>
  <si>
    <t>?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</si>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</sst>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  <numFmt numFmtId="185" formatCode="0.00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 diagonalDown="1">
      <left style="medium"/>
      <right style="medium"/>
      <top style="double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2" borderId="7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6" xfId="0" applyFont="1" applyBorder="1" applyAlignment="1">
      <alignment/>
    </xf>
    <xf numFmtId="1" fontId="3" fillId="4" borderId="27" xfId="0" applyNumberFormat="1" applyFont="1" applyFill="1" applyBorder="1" applyAlignment="1">
      <alignment/>
    </xf>
    <xf numFmtId="1" fontId="3" fillId="4" borderId="28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1" fontId="3" fillId="4" borderId="7" xfId="0" applyNumberFormat="1" applyFont="1" applyFill="1" applyBorder="1" applyAlignment="1">
      <alignment/>
    </xf>
    <xf numFmtId="1" fontId="3" fillId="4" borderId="33" xfId="0" applyNumberFormat="1" applyFont="1" applyFill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1" xfId="0" applyFont="1" applyBorder="1" applyAlignment="1">
      <alignment/>
    </xf>
    <xf numFmtId="181" fontId="3" fillId="4" borderId="40" xfId="0" applyNumberFormat="1" applyFont="1" applyFill="1" applyBorder="1" applyAlignment="1">
      <alignment/>
    </xf>
    <xf numFmtId="181" fontId="3" fillId="4" borderId="17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81" fontId="3" fillId="4" borderId="13" xfId="0" applyNumberFormat="1" applyFont="1" applyFill="1" applyBorder="1" applyAlignment="1">
      <alignment/>
    </xf>
    <xf numFmtId="181" fontId="3" fillId="4" borderId="19" xfId="0" applyNumberFormat="1" applyFont="1" applyFill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52" xfId="0" applyFont="1" applyFill="1" applyBorder="1" applyAlignment="1" quotePrefix="1">
      <alignment horizont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53" xfId="0" applyFont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" fillId="0" borderId="19" xfId="0" applyFont="1" applyBorder="1" applyAlignment="1" quotePrefix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3" fillId="4" borderId="55" xfId="0" applyFont="1" applyFill="1" applyBorder="1" applyAlignment="1">
      <alignment horizontal="center"/>
    </xf>
    <xf numFmtId="181" fontId="3" fillId="4" borderId="56" xfId="0" applyNumberFormat="1" applyFont="1" applyFill="1" applyBorder="1" applyAlignment="1">
      <alignment/>
    </xf>
    <xf numFmtId="181" fontId="3" fillId="4" borderId="55" xfId="0" applyNumberFormat="1" applyFont="1" applyFill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24" xfId="0" applyFont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3" fillId="0" borderId="5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81" fontId="3" fillId="4" borderId="8" xfId="0" applyNumberFormat="1" applyFont="1" applyFill="1" applyBorder="1" applyAlignment="1">
      <alignment/>
    </xf>
    <xf numFmtId="181" fontId="3" fillId="4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181" fontId="3" fillId="4" borderId="61" xfId="0" applyNumberFormat="1" applyFont="1" applyFill="1" applyBorder="1" applyAlignment="1">
      <alignment/>
    </xf>
    <xf numFmtId="181" fontId="3" fillId="4" borderId="59" xfId="0" applyNumberFormat="1" applyFont="1" applyFill="1" applyBorder="1" applyAlignment="1">
      <alignment/>
    </xf>
    <xf numFmtId="181" fontId="3" fillId="4" borderId="62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1" fontId="3" fillId="4" borderId="63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/>
    </xf>
    <xf numFmtId="1" fontId="3" fillId="4" borderId="60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38" fontId="3" fillId="0" borderId="20" xfId="17" applyFont="1" applyFill="1" applyBorder="1" applyAlignment="1">
      <alignment/>
    </xf>
    <xf numFmtId="38" fontId="3" fillId="0" borderId="23" xfId="17" applyFont="1" applyFill="1" applyBorder="1" applyAlignment="1">
      <alignment/>
    </xf>
    <xf numFmtId="0" fontId="4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7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6" borderId="95" xfId="0" applyFont="1" applyFill="1" applyBorder="1" applyAlignment="1">
      <alignment/>
    </xf>
    <xf numFmtId="0" fontId="3" fillId="6" borderId="96" xfId="0" applyFont="1" applyFill="1" applyBorder="1" applyAlignment="1">
      <alignment/>
    </xf>
    <xf numFmtId="0" fontId="3" fillId="6" borderId="97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560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47</v>
      </c>
      <c r="G3" s="102"/>
      <c r="H3" s="6"/>
      <c r="I3" s="6"/>
      <c r="J3" s="46" t="s">
        <v>31</v>
      </c>
      <c r="K3" s="43">
        <f>F3</f>
        <v>47</v>
      </c>
      <c r="L3" s="220">
        <f>IF(F3&lt;81,K2*(F3-1)*F3*(F3+1),K2*80*81*(3*F3-161))</f>
        <v>726432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47</v>
      </c>
      <c r="G4" s="40"/>
      <c r="H4" s="6"/>
      <c r="I4" s="6"/>
      <c r="J4" s="222" t="s">
        <v>4</v>
      </c>
      <c r="K4" s="222"/>
      <c r="L4" s="220">
        <f>IF(F3&lt;81,3*K2*F3*(F3+1),3*K2*80*81)</f>
        <v>47376</v>
      </c>
      <c r="M4" s="220"/>
      <c r="N4" s="3"/>
      <c r="O4" s="116" t="s">
        <v>227</v>
      </c>
      <c r="P4" s="3">
        <f>IF(F4&lt;1,F3,F4)</f>
        <v>47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228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229</v>
      </c>
      <c r="E7" s="25"/>
      <c r="F7" s="109" t="s">
        <v>230</v>
      </c>
      <c r="G7" s="25"/>
      <c r="H7" s="27"/>
      <c r="I7" s="27" t="s">
        <v>231</v>
      </c>
      <c r="J7" s="27"/>
      <c r="K7" s="27"/>
      <c r="L7" s="103" t="s">
        <v>232</v>
      </c>
      <c r="M7" s="27"/>
      <c r="N7" s="51" t="s">
        <v>516</v>
      </c>
      <c r="O7" s="57" t="s">
        <v>3</v>
      </c>
      <c r="P7" s="2"/>
      <c r="Q7" s="3">
        <v>47</v>
      </c>
    </row>
    <row r="8" spans="1:17" ht="15" thickBot="1" thickTop="1">
      <c r="A8" s="3"/>
      <c r="B8" s="3"/>
      <c r="C8" s="32" t="s">
        <v>104</v>
      </c>
      <c r="D8" s="129">
        <v>16</v>
      </c>
      <c r="E8" s="22" t="s">
        <v>105</v>
      </c>
      <c r="F8" s="128">
        <v>2.25</v>
      </c>
      <c r="G8" s="13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119</v>
      </c>
      <c r="O8" s="58"/>
      <c r="P8" s="50">
        <f aca="true" t="shared" si="1" ref="P8:P13">INT((D8+L8+I8*($F$3-1)))+(F8-I8)*($P$4-1)</f>
        <v>119.5</v>
      </c>
      <c r="Q8" s="3">
        <v>119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1.25</v>
      </c>
      <c r="G9" s="127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63</v>
      </c>
      <c r="O9" s="59"/>
      <c r="P9" s="50">
        <f t="shared" si="1"/>
        <v>63.5</v>
      </c>
      <c r="Q9" s="3">
        <v>63</v>
      </c>
    </row>
    <row r="10" spans="1:17" ht="13.5">
      <c r="A10" s="3"/>
      <c r="B10" s="3"/>
      <c r="C10" s="34" t="s">
        <v>111</v>
      </c>
      <c r="D10" s="125">
        <v>20</v>
      </c>
      <c r="E10" s="12" t="s">
        <v>105</v>
      </c>
      <c r="F10" s="126">
        <v>2.25</v>
      </c>
      <c r="G10" s="127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123</v>
      </c>
      <c r="O10" s="119">
        <f>N10/5</f>
        <v>24.6</v>
      </c>
      <c r="P10" s="50">
        <f t="shared" si="1"/>
        <v>123.5</v>
      </c>
      <c r="Q10" s="3">
        <v>24</v>
      </c>
    </row>
    <row r="11" spans="1:17" ht="13.5">
      <c r="A11" s="3"/>
      <c r="B11" s="3"/>
      <c r="C11" s="34" t="s">
        <v>112</v>
      </c>
      <c r="D11" s="125">
        <v>20</v>
      </c>
      <c r="E11" s="12" t="s">
        <v>105</v>
      </c>
      <c r="F11" s="126">
        <v>2</v>
      </c>
      <c r="G11" s="127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112</v>
      </c>
      <c r="O11" s="119">
        <f>N11/5</f>
        <v>22.4</v>
      </c>
      <c r="P11" s="50">
        <f t="shared" si="1"/>
        <v>112</v>
      </c>
      <c r="Q11" s="3">
        <v>22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2</v>
      </c>
      <c r="G12" s="127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107</v>
      </c>
      <c r="O12" s="119">
        <f>N12/5</f>
        <v>21.4</v>
      </c>
      <c r="P12" s="50">
        <f t="shared" si="1"/>
        <v>107</v>
      </c>
      <c r="Q12" s="3">
        <v>21</v>
      </c>
    </row>
    <row r="13" spans="1:17" ht="14.25" thickBot="1">
      <c r="A13" s="3"/>
      <c r="B13" s="3"/>
      <c r="C13" s="35" t="s">
        <v>33</v>
      </c>
      <c r="D13" s="14">
        <v>17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63</v>
      </c>
      <c r="O13" s="120">
        <f>N13/5</f>
        <v>12.6</v>
      </c>
      <c r="P13" s="50">
        <f t="shared" si="1"/>
        <v>63</v>
      </c>
      <c r="Q13" s="3">
        <v>12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347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348</v>
      </c>
      <c r="D17" s="191"/>
      <c r="E17" s="192"/>
      <c r="F17" s="11">
        <v>3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349</v>
      </c>
      <c r="D18" s="191"/>
      <c r="E18" s="192"/>
      <c r="F18" s="11">
        <v>3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350</v>
      </c>
      <c r="D19" s="191"/>
      <c r="E19" s="192"/>
      <c r="F19" s="11">
        <v>3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351</v>
      </c>
      <c r="D20" s="191"/>
      <c r="E20" s="192"/>
      <c r="F20" s="11">
        <v>3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352</v>
      </c>
      <c r="D21" s="191"/>
      <c r="E21" s="192"/>
      <c r="F21" s="11">
        <v>2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353</v>
      </c>
      <c r="D22" s="191"/>
      <c r="E22" s="192"/>
      <c r="F22" s="11">
        <v>2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354</v>
      </c>
      <c r="D23" s="199"/>
      <c r="E23" s="200"/>
      <c r="F23" s="17">
        <v>2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233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366</v>
      </c>
      <c r="D26" s="191"/>
      <c r="E26" s="192"/>
      <c r="F26" s="95">
        <v>3</v>
      </c>
      <c r="G26" s="96">
        <v>48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282</v>
      </c>
      <c r="D27" s="191"/>
      <c r="E27" s="192"/>
      <c r="F27" s="95">
        <v>3</v>
      </c>
      <c r="G27" s="96">
        <v>52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367</v>
      </c>
      <c r="D28" s="191"/>
      <c r="E28" s="192"/>
      <c r="F28" s="95">
        <v>2</v>
      </c>
      <c r="G28" s="96">
        <v>64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368</v>
      </c>
      <c r="D29" s="191"/>
      <c r="E29" s="192"/>
      <c r="F29" s="95">
        <v>2</v>
      </c>
      <c r="G29" s="96">
        <v>76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369</v>
      </c>
      <c r="D30" s="191"/>
      <c r="E30" s="192"/>
      <c r="F30" s="95">
        <v>2</v>
      </c>
      <c r="G30" s="96">
        <v>84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370</v>
      </c>
      <c r="D31" s="199"/>
      <c r="E31" s="200"/>
      <c r="F31" s="98">
        <v>3</v>
      </c>
      <c r="G31" s="99">
        <v>92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234</v>
      </c>
      <c r="E35" s="85" t="s">
        <v>565</v>
      </c>
      <c r="F35" s="85" t="s">
        <v>462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234</v>
      </c>
      <c r="E36" s="85" t="s">
        <v>462</v>
      </c>
      <c r="F36" s="86">
        <v>12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234</v>
      </c>
      <c r="E37" s="85" t="s">
        <v>462</v>
      </c>
      <c r="F37" s="86">
        <v>23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234</v>
      </c>
      <c r="E38" s="87" t="s">
        <v>462</v>
      </c>
      <c r="F38" s="87">
        <v>15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355</v>
      </c>
      <c r="C2" s="212"/>
      <c r="D2" s="214" t="s">
        <v>358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50</v>
      </c>
      <c r="G3" s="102"/>
      <c r="H3" s="6"/>
      <c r="I3" s="6"/>
      <c r="J3" s="46" t="s">
        <v>31</v>
      </c>
      <c r="K3" s="43">
        <f>F3</f>
        <v>50</v>
      </c>
      <c r="L3" s="220">
        <f>IF(F3&lt;81,K2*(F3-1)*F3*(F3+1),K2*80*81*(3*F3-161))</f>
        <v>874650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50</v>
      </c>
      <c r="G4" s="40"/>
      <c r="H4" s="6"/>
      <c r="I4" s="6"/>
      <c r="J4" s="222" t="s">
        <v>4</v>
      </c>
      <c r="K4" s="222"/>
      <c r="L4" s="220">
        <f>IF(F3&lt;81,3*K2*F3*(F3+1),3*K2*80*81)</f>
        <v>53550</v>
      </c>
      <c r="M4" s="220"/>
      <c r="N4" s="3"/>
      <c r="O4" s="116" t="s">
        <v>241</v>
      </c>
      <c r="P4" s="3">
        <f>IF(F4&lt;1,F3,F4)</f>
        <v>50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242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243</v>
      </c>
      <c r="E7" s="25"/>
      <c r="F7" s="109" t="s">
        <v>244</v>
      </c>
      <c r="G7" s="25"/>
      <c r="H7" s="27"/>
      <c r="I7" s="27" t="s">
        <v>245</v>
      </c>
      <c r="J7" s="27"/>
      <c r="K7" s="27"/>
      <c r="L7" s="103" t="s">
        <v>246</v>
      </c>
      <c r="M7" s="27"/>
      <c r="N7" s="51" t="s">
        <v>516</v>
      </c>
      <c r="O7" s="57" t="s">
        <v>3</v>
      </c>
      <c r="P7" s="2"/>
      <c r="Q7" s="3">
        <v>50</v>
      </c>
    </row>
    <row r="8" spans="1:17" ht="15" thickBot="1" thickTop="1">
      <c r="A8" s="3"/>
      <c r="B8" s="3"/>
      <c r="C8" s="32" t="s">
        <v>104</v>
      </c>
      <c r="D8" s="129">
        <v>13</v>
      </c>
      <c r="E8" s="22" t="s">
        <v>105</v>
      </c>
      <c r="F8" s="128">
        <v>2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111</v>
      </c>
      <c r="O8" s="58"/>
      <c r="P8" s="50">
        <f aca="true" t="shared" si="1" ref="P8:P13">INT((D8+L8+I8*($F$3-1)))+(F8-I8)*($P$4-1)</f>
        <v>111</v>
      </c>
      <c r="Q8" s="3">
        <v>111</v>
      </c>
    </row>
    <row r="9" spans="1:17" ht="14.25" thickBot="1">
      <c r="A9" s="3"/>
      <c r="B9" s="3"/>
      <c r="C9" s="33" t="s">
        <v>110</v>
      </c>
      <c r="D9" s="130">
        <v>9</v>
      </c>
      <c r="E9" s="12" t="s">
        <v>105</v>
      </c>
      <c r="F9" s="126">
        <v>4</v>
      </c>
      <c r="G9" s="9" t="s">
        <v>106</v>
      </c>
      <c r="H9" s="11" t="s">
        <v>0</v>
      </c>
      <c r="I9" s="10">
        <f t="shared" si="0"/>
        <v>4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205</v>
      </c>
      <c r="O9" s="59"/>
      <c r="P9" s="50">
        <f t="shared" si="1"/>
        <v>205</v>
      </c>
      <c r="Q9" s="3">
        <v>205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1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64</v>
      </c>
      <c r="O10" s="119">
        <f>N10/5</f>
        <v>12.8</v>
      </c>
      <c r="P10" s="50">
        <f t="shared" si="1"/>
        <v>64</v>
      </c>
      <c r="Q10" s="3">
        <v>12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64</v>
      </c>
      <c r="O11" s="119">
        <f>N11/5</f>
        <v>12.8</v>
      </c>
      <c r="P11" s="50">
        <f t="shared" si="1"/>
        <v>64</v>
      </c>
      <c r="Q11" s="3">
        <v>12</v>
      </c>
    </row>
    <row r="12" spans="1:17" ht="13.5">
      <c r="A12" s="3"/>
      <c r="B12" s="3"/>
      <c r="C12" s="34" t="s">
        <v>113</v>
      </c>
      <c r="D12" s="125">
        <v>23</v>
      </c>
      <c r="E12" s="12" t="s">
        <v>105</v>
      </c>
      <c r="F12" s="126">
        <v>3</v>
      </c>
      <c r="G12" s="9" t="s">
        <v>2</v>
      </c>
      <c r="H12" s="11" t="s">
        <v>0</v>
      </c>
      <c r="I12" s="10">
        <f t="shared" si="0"/>
        <v>3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170</v>
      </c>
      <c r="O12" s="119">
        <f>N12/5</f>
        <v>34</v>
      </c>
      <c r="P12" s="50">
        <f t="shared" si="1"/>
        <v>170</v>
      </c>
      <c r="Q12" s="3">
        <v>34</v>
      </c>
    </row>
    <row r="13" spans="1:17" ht="14.25" thickBot="1">
      <c r="A13" s="3"/>
      <c r="B13" s="3"/>
      <c r="C13" s="35" t="s">
        <v>33</v>
      </c>
      <c r="D13" s="14">
        <v>15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64</v>
      </c>
      <c r="O13" s="120">
        <f>N13/5</f>
        <v>12.8</v>
      </c>
      <c r="P13" s="50">
        <f t="shared" si="1"/>
        <v>64</v>
      </c>
      <c r="Q13" s="3">
        <v>12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359</v>
      </c>
      <c r="D16" s="188"/>
      <c r="E16" s="189"/>
      <c r="F16" s="5">
        <v>2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360</v>
      </c>
      <c r="D17" s="191"/>
      <c r="E17" s="192"/>
      <c r="F17" s="11">
        <v>1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361</v>
      </c>
      <c r="D18" s="191"/>
      <c r="E18" s="192"/>
      <c r="F18" s="11">
        <v>1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362</v>
      </c>
      <c r="D19" s="191"/>
      <c r="E19" s="192"/>
      <c r="F19" s="11">
        <v>1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363</v>
      </c>
      <c r="D20" s="191"/>
      <c r="E20" s="192"/>
      <c r="F20" s="11">
        <v>1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364</v>
      </c>
      <c r="D21" s="191"/>
      <c r="E21" s="192"/>
      <c r="F21" s="11">
        <v>1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427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428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356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384</v>
      </c>
      <c r="D26" s="191"/>
      <c r="E26" s="192"/>
      <c r="F26" s="95">
        <v>2</v>
      </c>
      <c r="G26" s="96">
        <v>64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385</v>
      </c>
      <c r="D27" s="191"/>
      <c r="E27" s="192"/>
      <c r="F27" s="95">
        <v>2</v>
      </c>
      <c r="G27" s="96">
        <v>68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386</v>
      </c>
      <c r="D28" s="191"/>
      <c r="E28" s="192"/>
      <c r="F28" s="95">
        <v>2</v>
      </c>
      <c r="G28" s="96">
        <v>72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387</v>
      </c>
      <c r="D29" s="191"/>
      <c r="E29" s="192"/>
      <c r="F29" s="95">
        <v>2</v>
      </c>
      <c r="G29" s="96">
        <v>80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284</v>
      </c>
      <c r="D30" s="191"/>
      <c r="E30" s="192"/>
      <c r="F30" s="95">
        <v>3</v>
      </c>
      <c r="G30" s="96">
        <v>84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388</v>
      </c>
      <c r="D31" s="199"/>
      <c r="E31" s="200"/>
      <c r="F31" s="98">
        <v>3</v>
      </c>
      <c r="G31" s="99">
        <v>88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357</v>
      </c>
      <c r="E35" s="85" t="s">
        <v>272</v>
      </c>
      <c r="F35" s="121" t="s">
        <v>365</v>
      </c>
      <c r="G35" s="93">
        <v>81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357</v>
      </c>
      <c r="E36" s="86" t="s">
        <v>272</v>
      </c>
      <c r="F36" s="86" t="s">
        <v>270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357</v>
      </c>
      <c r="E37" s="86" t="s">
        <v>272</v>
      </c>
      <c r="F37" s="86" t="s">
        <v>270</v>
      </c>
      <c r="G37" s="96">
        <v>93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357</v>
      </c>
      <c r="E38" s="87" t="s">
        <v>272</v>
      </c>
      <c r="F38" s="87" t="s">
        <v>270</v>
      </c>
      <c r="G38" s="99">
        <v>99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42</v>
      </c>
      <c r="C2" s="212"/>
      <c r="D2" s="214" t="s">
        <v>200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38</v>
      </c>
      <c r="G3" s="102"/>
      <c r="H3" s="6"/>
      <c r="I3" s="6"/>
      <c r="J3" s="46" t="s">
        <v>31</v>
      </c>
      <c r="K3" s="43">
        <f>F3</f>
        <v>38</v>
      </c>
      <c r="L3" s="220">
        <f>IF(F3&lt;81,K2*(F3-1)*F3*(F3+1),K2*80*81*(3*F3-161))</f>
        <v>383838</v>
      </c>
      <c r="M3" s="220"/>
      <c r="N3" s="3"/>
      <c r="O3" s="117">
        <v>5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38</v>
      </c>
      <c r="G4" s="40"/>
      <c r="H4" s="6"/>
      <c r="I4" s="6"/>
      <c r="J4" s="222" t="s">
        <v>4</v>
      </c>
      <c r="K4" s="222"/>
      <c r="L4" s="220">
        <f>IF(F3&lt;81,3*K2*F3*(F3+1),3*K2*80*81)</f>
        <v>31122</v>
      </c>
      <c r="M4" s="220"/>
      <c r="N4" s="3"/>
      <c r="O4" s="116" t="s">
        <v>191</v>
      </c>
      <c r="P4" s="3">
        <f>IF(F4&lt;1,F3,F4)</f>
        <v>38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192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193</v>
      </c>
      <c r="E7" s="25"/>
      <c r="F7" s="109" t="s">
        <v>194</v>
      </c>
      <c r="G7" s="25"/>
      <c r="H7" s="27"/>
      <c r="I7" s="27" t="s">
        <v>195</v>
      </c>
      <c r="J7" s="27"/>
      <c r="K7" s="27"/>
      <c r="L7" s="103" t="s">
        <v>196</v>
      </c>
      <c r="M7" s="27"/>
      <c r="N7" s="51" t="s">
        <v>516</v>
      </c>
      <c r="O7" s="57" t="s">
        <v>3</v>
      </c>
      <c r="P7" s="2"/>
      <c r="Q7" s="3">
        <v>38</v>
      </c>
    </row>
    <row r="8" spans="1:17" ht="15" thickBot="1" thickTop="1">
      <c r="A8" s="3"/>
      <c r="B8" s="3"/>
      <c r="C8" s="32" t="s">
        <v>104</v>
      </c>
      <c r="D8" s="129">
        <v>17</v>
      </c>
      <c r="E8" s="22" t="s">
        <v>105</v>
      </c>
      <c r="F8" s="128">
        <v>3.25</v>
      </c>
      <c r="G8" s="13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137</v>
      </c>
      <c r="O8" s="58"/>
      <c r="P8" s="50">
        <f aca="true" t="shared" si="1" ref="P8:P13">INT((D8+L8+I8*($F$3-1)))+(F8-I8)*($P$4-1)</f>
        <v>137.25</v>
      </c>
      <c r="Q8" s="3">
        <v>137</v>
      </c>
    </row>
    <row r="9" spans="1:17" ht="14.25" thickBot="1">
      <c r="A9" s="3"/>
      <c r="B9" s="3"/>
      <c r="C9" s="33" t="s">
        <v>110</v>
      </c>
      <c r="D9" s="130">
        <v>5</v>
      </c>
      <c r="E9" s="12" t="s">
        <v>105</v>
      </c>
      <c r="F9" s="126">
        <v>1</v>
      </c>
      <c r="G9" s="127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42</v>
      </c>
      <c r="O9" s="59"/>
      <c r="P9" s="50">
        <f t="shared" si="1"/>
        <v>42</v>
      </c>
      <c r="Q9" s="3">
        <v>42</v>
      </c>
    </row>
    <row r="10" spans="1:17" ht="13.5">
      <c r="A10" s="3"/>
      <c r="B10" s="3"/>
      <c r="C10" s="34" t="s">
        <v>111</v>
      </c>
      <c r="D10" s="125">
        <v>23</v>
      </c>
      <c r="E10" s="12" t="s">
        <v>105</v>
      </c>
      <c r="F10" s="126">
        <v>3</v>
      </c>
      <c r="G10" s="127" t="s">
        <v>106</v>
      </c>
      <c r="H10" s="11" t="s">
        <v>0</v>
      </c>
      <c r="I10" s="10">
        <f t="shared" si="0"/>
        <v>3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134</v>
      </c>
      <c r="O10" s="119">
        <f>N10/5</f>
        <v>26.8</v>
      </c>
      <c r="P10" s="50">
        <f t="shared" si="1"/>
        <v>134</v>
      </c>
      <c r="Q10" s="3">
        <v>26</v>
      </c>
    </row>
    <row r="11" spans="1:17" ht="13.5">
      <c r="A11" s="3"/>
      <c r="B11" s="3"/>
      <c r="C11" s="34" t="s">
        <v>112</v>
      </c>
      <c r="D11" s="125">
        <v>20</v>
      </c>
      <c r="E11" s="12" t="s">
        <v>105</v>
      </c>
      <c r="F11" s="126">
        <v>2.25</v>
      </c>
      <c r="G11" s="127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103</v>
      </c>
      <c r="O11" s="119">
        <f>N11/5</f>
        <v>20.6</v>
      </c>
      <c r="P11" s="50">
        <f t="shared" si="1"/>
        <v>103.25</v>
      </c>
      <c r="Q11" s="3">
        <v>20</v>
      </c>
    </row>
    <row r="12" spans="1:17" ht="13.5">
      <c r="A12" s="3"/>
      <c r="B12" s="3"/>
      <c r="C12" s="34" t="s">
        <v>113</v>
      </c>
      <c r="D12" s="125">
        <v>12</v>
      </c>
      <c r="E12" s="12" t="s">
        <v>105</v>
      </c>
      <c r="F12" s="126">
        <v>1</v>
      </c>
      <c r="G12" s="127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49</v>
      </c>
      <c r="O12" s="119">
        <f>N12/5</f>
        <v>9.8</v>
      </c>
      <c r="P12" s="50">
        <f t="shared" si="1"/>
        <v>49</v>
      </c>
      <c r="Q12" s="3">
        <v>9</v>
      </c>
    </row>
    <row r="13" spans="1:17" ht="14.25" thickBot="1">
      <c r="A13" s="3"/>
      <c r="B13" s="3"/>
      <c r="C13" s="35" t="s">
        <v>33</v>
      </c>
      <c r="D13" s="14">
        <v>20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57</v>
      </c>
      <c r="O13" s="120">
        <f>N13/5</f>
        <v>11.4</v>
      </c>
      <c r="P13" s="50">
        <f t="shared" si="1"/>
        <v>57</v>
      </c>
      <c r="Q13" s="3">
        <v>11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205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206</v>
      </c>
      <c r="D17" s="191"/>
      <c r="E17" s="192"/>
      <c r="F17" s="11">
        <v>1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421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422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423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424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425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426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197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378</v>
      </c>
      <c r="D26" s="191"/>
      <c r="E26" s="192"/>
      <c r="F26" s="95">
        <v>3</v>
      </c>
      <c r="G26" s="96">
        <v>40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367</v>
      </c>
      <c r="D27" s="191"/>
      <c r="E27" s="192"/>
      <c r="F27" s="95">
        <v>3</v>
      </c>
      <c r="G27" s="96">
        <v>52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389</v>
      </c>
      <c r="D28" s="191"/>
      <c r="E28" s="192"/>
      <c r="F28" s="95">
        <v>3</v>
      </c>
      <c r="G28" s="96">
        <v>64</v>
      </c>
      <c r="H28" s="3"/>
      <c r="I28" s="77" t="s">
        <v>198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390</v>
      </c>
      <c r="D29" s="191"/>
      <c r="E29" s="192"/>
      <c r="F29" s="95">
        <v>3</v>
      </c>
      <c r="G29" s="96">
        <v>72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380</v>
      </c>
      <c r="D30" s="191"/>
      <c r="E30" s="192"/>
      <c r="F30" s="95">
        <v>2</v>
      </c>
      <c r="G30" s="96">
        <v>84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370</v>
      </c>
      <c r="D31" s="199"/>
      <c r="E31" s="200"/>
      <c r="F31" s="98">
        <v>2</v>
      </c>
      <c r="G31" s="99">
        <v>96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199</v>
      </c>
      <c r="E35" s="85" t="s">
        <v>201</v>
      </c>
      <c r="F35" s="121" t="s">
        <v>204</v>
      </c>
      <c r="G35" s="93">
        <v>67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199</v>
      </c>
      <c r="E36" s="86" t="s">
        <v>202</v>
      </c>
      <c r="F36" s="86" t="s">
        <v>203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199</v>
      </c>
      <c r="E37" s="86" t="s">
        <v>202</v>
      </c>
      <c r="F37" s="86" t="s">
        <v>203</v>
      </c>
      <c r="G37" s="96">
        <v>96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199</v>
      </c>
      <c r="E38" s="87" t="s">
        <v>202</v>
      </c>
      <c r="F38" s="87" t="s">
        <v>203</v>
      </c>
      <c r="G38" s="99">
        <v>89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00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235</v>
      </c>
      <c r="E2" s="214"/>
      <c r="F2" s="214"/>
      <c r="G2" s="3"/>
      <c r="H2" s="2"/>
      <c r="I2" s="2"/>
      <c r="J2" s="44" t="s">
        <v>1</v>
      </c>
      <c r="K2" s="39">
        <v>5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29</v>
      </c>
      <c r="G3" s="102"/>
      <c r="H3" s="6"/>
      <c r="I3" s="6"/>
      <c r="J3" s="46" t="s">
        <v>31</v>
      </c>
      <c r="K3" s="43">
        <f>F3</f>
        <v>29</v>
      </c>
      <c r="L3" s="220">
        <f>IF(F3&lt;81,K2*(F3-1)*F3*(F3+1),K2*80*81*(3*F3-161))</f>
        <v>121800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29</v>
      </c>
      <c r="G4" s="40"/>
      <c r="H4" s="6"/>
      <c r="I4" s="6"/>
      <c r="J4" s="222" t="s">
        <v>4</v>
      </c>
      <c r="K4" s="222"/>
      <c r="L4" s="220">
        <f>IF(F3&lt;81,3*K2*F3*(F3+1),3*K2*80*81)</f>
        <v>13050</v>
      </c>
      <c r="M4" s="220"/>
      <c r="N4" s="3"/>
      <c r="O4" s="116" t="s">
        <v>219</v>
      </c>
      <c r="P4" s="3">
        <f>IF(F4&lt;1,F3,F4)</f>
        <v>29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220</v>
      </c>
      <c r="K5" s="43">
        <v>1000</v>
      </c>
      <c r="L5" s="221">
        <f>K2*80*81*(3*1000-161)</f>
        <v>91983600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221</v>
      </c>
      <c r="E7" s="25"/>
      <c r="F7" s="109" t="s">
        <v>222</v>
      </c>
      <c r="G7" s="25"/>
      <c r="H7" s="27"/>
      <c r="I7" s="27" t="s">
        <v>223</v>
      </c>
      <c r="J7" s="27"/>
      <c r="K7" s="27"/>
      <c r="L7" s="103" t="s">
        <v>224</v>
      </c>
      <c r="M7" s="27"/>
      <c r="N7" s="51" t="s">
        <v>516</v>
      </c>
      <c r="O7" s="57" t="s">
        <v>3</v>
      </c>
      <c r="P7" s="2"/>
      <c r="Q7" s="3">
        <v>29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78</v>
      </c>
      <c r="O8" s="58"/>
      <c r="P8" s="50">
        <f aca="true" t="shared" si="1" ref="P8:P13">INT((D8+L8+I8*($F$3-1)))+(F8-I8)*($P$4-1)</f>
        <v>78</v>
      </c>
      <c r="Q8" s="3">
        <v>78</v>
      </c>
    </row>
    <row r="9" spans="1:17" ht="14.25" thickBot="1">
      <c r="A9" s="3"/>
      <c r="B9" s="3"/>
      <c r="C9" s="33" t="s">
        <v>110</v>
      </c>
      <c r="D9" s="130">
        <v>7</v>
      </c>
      <c r="E9" s="12" t="s">
        <v>105</v>
      </c>
      <c r="F9" s="126">
        <v>2.25</v>
      </c>
      <c r="G9" s="9" t="s">
        <v>106</v>
      </c>
      <c r="H9" s="11" t="s">
        <v>0</v>
      </c>
      <c r="I9" s="10">
        <f t="shared" si="0"/>
        <v>2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70</v>
      </c>
      <c r="O9" s="59"/>
      <c r="P9" s="50">
        <f t="shared" si="1"/>
        <v>70</v>
      </c>
      <c r="Q9" s="3">
        <v>70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1.25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50</v>
      </c>
      <c r="O10" s="119">
        <f>N10/5</f>
        <v>10</v>
      </c>
      <c r="P10" s="50">
        <f t="shared" si="1"/>
        <v>50</v>
      </c>
      <c r="Q10" s="3">
        <v>10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1.25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50</v>
      </c>
      <c r="O11" s="119">
        <f>N11/5</f>
        <v>10</v>
      </c>
      <c r="P11" s="50">
        <f t="shared" si="1"/>
        <v>50</v>
      </c>
      <c r="Q11" s="3">
        <v>10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2.25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78</v>
      </c>
      <c r="O12" s="119">
        <f>N12/5</f>
        <v>15.6</v>
      </c>
      <c r="P12" s="50">
        <f t="shared" si="1"/>
        <v>78</v>
      </c>
      <c r="Q12" s="3">
        <v>15</v>
      </c>
    </row>
    <row r="13" spans="1:17" ht="14.25" thickBot="1">
      <c r="A13" s="3"/>
      <c r="B13" s="3"/>
      <c r="C13" s="35" t="s">
        <v>33</v>
      </c>
      <c r="D13" s="14">
        <v>22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50</v>
      </c>
      <c r="O13" s="120">
        <f>N13/5</f>
        <v>10</v>
      </c>
      <c r="P13" s="50">
        <f t="shared" si="1"/>
        <v>50</v>
      </c>
      <c r="Q13" s="3">
        <v>10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178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288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289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290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291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292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293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294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225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282</v>
      </c>
      <c r="D26" s="191"/>
      <c r="E26" s="192"/>
      <c r="F26" s="95">
        <v>3</v>
      </c>
      <c r="G26" s="123">
        <v>28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283</v>
      </c>
      <c r="D27" s="191"/>
      <c r="E27" s="192"/>
      <c r="F27" s="95">
        <v>2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284</v>
      </c>
      <c r="D28" s="191"/>
      <c r="E28" s="192"/>
      <c r="F28" s="95">
        <v>2</v>
      </c>
      <c r="G28" s="96">
        <v>48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285</v>
      </c>
      <c r="D29" s="191"/>
      <c r="E29" s="192"/>
      <c r="F29" s="95">
        <v>3</v>
      </c>
      <c r="G29" s="96">
        <v>60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286</v>
      </c>
      <c r="D30" s="191"/>
      <c r="E30" s="192"/>
      <c r="F30" s="95">
        <v>2</v>
      </c>
      <c r="G30" s="96">
        <v>68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287</v>
      </c>
      <c r="D31" s="199"/>
      <c r="E31" s="200"/>
      <c r="F31" s="98">
        <v>3</v>
      </c>
      <c r="G31" s="99">
        <v>80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226</v>
      </c>
      <c r="E35" s="122" t="s">
        <v>566</v>
      </c>
      <c r="F35" s="85" t="s">
        <v>444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226</v>
      </c>
      <c r="E36" s="86" t="s">
        <v>444</v>
      </c>
      <c r="F36" s="86" t="s">
        <v>444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226</v>
      </c>
      <c r="E37" s="86" t="s">
        <v>444</v>
      </c>
      <c r="F37" s="86">
        <v>15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226</v>
      </c>
      <c r="E38" s="87" t="s">
        <v>444</v>
      </c>
      <c r="F38" s="87">
        <v>23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00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236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30</v>
      </c>
      <c r="G3" s="102"/>
      <c r="H3" s="6"/>
      <c r="I3" s="6"/>
      <c r="J3" s="46" t="s">
        <v>31</v>
      </c>
      <c r="K3" s="43">
        <f>F3</f>
        <v>30</v>
      </c>
      <c r="L3" s="220">
        <f>IF(F3&lt;81,K2*(F3-1)*F3*(F3+1),K2*80*81*(3*F3-161))</f>
        <v>161820</v>
      </c>
      <c r="M3" s="220"/>
      <c r="N3" s="3"/>
      <c r="O3" s="117">
        <v>5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30</v>
      </c>
      <c r="G4" s="40"/>
      <c r="H4" s="6"/>
      <c r="I4" s="6"/>
      <c r="J4" s="222" t="s">
        <v>4</v>
      </c>
      <c r="K4" s="222"/>
      <c r="L4" s="220">
        <f>IF(F3&lt;81,3*K2*F3*(F3+1),3*K2*80*81)</f>
        <v>16740</v>
      </c>
      <c r="M4" s="220"/>
      <c r="N4" s="3"/>
      <c r="O4" s="116" t="s">
        <v>227</v>
      </c>
      <c r="P4" s="3">
        <f>IF(F4&lt;1,F3,F4)</f>
        <v>30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228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229</v>
      </c>
      <c r="E7" s="25"/>
      <c r="F7" s="109" t="s">
        <v>230</v>
      </c>
      <c r="G7" s="25"/>
      <c r="H7" s="27"/>
      <c r="I7" s="27" t="s">
        <v>231</v>
      </c>
      <c r="J7" s="27"/>
      <c r="K7" s="27"/>
      <c r="L7" s="103" t="s">
        <v>232</v>
      </c>
      <c r="M7" s="27"/>
      <c r="N7" s="51" t="s">
        <v>516</v>
      </c>
      <c r="O7" s="57" t="s">
        <v>3</v>
      </c>
      <c r="P7" s="2"/>
      <c r="Q7" s="3">
        <v>30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80</v>
      </c>
      <c r="O8" s="58"/>
      <c r="P8" s="50">
        <f aca="true" t="shared" si="1" ref="P8:P13">INT((D8+L8+I8*($F$3-1)))+(F8-I8)*($P$4-1)</f>
        <v>80.25</v>
      </c>
      <c r="Q8" s="3">
        <v>80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3</v>
      </c>
      <c r="G9" s="9" t="s">
        <v>106</v>
      </c>
      <c r="H9" s="11" t="s">
        <v>0</v>
      </c>
      <c r="I9" s="10">
        <f t="shared" si="0"/>
        <v>3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93</v>
      </c>
      <c r="O9" s="59"/>
      <c r="P9" s="50">
        <f t="shared" si="1"/>
        <v>93</v>
      </c>
      <c r="Q9" s="3">
        <v>93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1.25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51</v>
      </c>
      <c r="O10" s="119">
        <f>N10/5</f>
        <v>10.2</v>
      </c>
      <c r="P10" s="50">
        <f t="shared" si="1"/>
        <v>51.25</v>
      </c>
      <c r="Q10" s="3">
        <v>10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44</v>
      </c>
      <c r="O11" s="119">
        <f>N11/5</f>
        <v>8.8</v>
      </c>
      <c r="P11" s="50">
        <f t="shared" si="1"/>
        <v>44</v>
      </c>
      <c r="Q11" s="3">
        <v>8</v>
      </c>
    </row>
    <row r="12" spans="1:17" ht="13.5">
      <c r="A12" s="3"/>
      <c r="B12" s="3"/>
      <c r="C12" s="34" t="s">
        <v>113</v>
      </c>
      <c r="D12" s="125">
        <v>20</v>
      </c>
      <c r="E12" s="12" t="s">
        <v>105</v>
      </c>
      <c r="F12" s="126">
        <v>2.25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85</v>
      </c>
      <c r="O12" s="119">
        <f>N12/5</f>
        <v>17</v>
      </c>
      <c r="P12" s="50">
        <f t="shared" si="1"/>
        <v>85.25</v>
      </c>
      <c r="Q12" s="3">
        <v>17</v>
      </c>
    </row>
    <row r="13" spans="1:17" ht="14.25" thickBot="1">
      <c r="A13" s="3"/>
      <c r="B13" s="3"/>
      <c r="C13" s="35" t="s">
        <v>33</v>
      </c>
      <c r="D13" s="14">
        <v>16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45</v>
      </c>
      <c r="O13" s="120">
        <f>N13/5</f>
        <v>9</v>
      </c>
      <c r="P13" s="50">
        <f t="shared" si="1"/>
        <v>45</v>
      </c>
      <c r="Q13" s="3">
        <v>9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295</v>
      </c>
      <c r="D16" s="188"/>
      <c r="E16" s="189"/>
      <c r="F16" s="5">
        <v>2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420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379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367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409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289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381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382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233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290</v>
      </c>
      <c r="D26" s="191"/>
      <c r="E26" s="192"/>
      <c r="F26" s="95">
        <v>3</v>
      </c>
      <c r="G26" s="123">
        <v>28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296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297</v>
      </c>
      <c r="D28" s="191"/>
      <c r="E28" s="192"/>
      <c r="F28" s="95">
        <v>3</v>
      </c>
      <c r="G28" s="96">
        <v>48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298</v>
      </c>
      <c r="D29" s="191"/>
      <c r="E29" s="192"/>
      <c r="F29" s="95">
        <v>2</v>
      </c>
      <c r="G29" s="96">
        <v>60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299</v>
      </c>
      <c r="D30" s="191"/>
      <c r="E30" s="192"/>
      <c r="F30" s="95">
        <v>2</v>
      </c>
      <c r="G30" s="96">
        <v>68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300</v>
      </c>
      <c r="D31" s="199"/>
      <c r="E31" s="200"/>
      <c r="F31" s="98">
        <v>3</v>
      </c>
      <c r="G31" s="99">
        <v>80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234</v>
      </c>
      <c r="E35" s="121" t="s">
        <v>557</v>
      </c>
      <c r="F35" s="121" t="s">
        <v>557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234</v>
      </c>
      <c r="E36" s="121" t="s">
        <v>557</v>
      </c>
      <c r="F36" s="121" t="s">
        <v>557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234</v>
      </c>
      <c r="E37" s="121" t="s">
        <v>557</v>
      </c>
      <c r="F37" s="121" t="s">
        <v>557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234</v>
      </c>
      <c r="E38" s="112" t="s">
        <v>557</v>
      </c>
      <c r="F38" s="87">
        <v>23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249</v>
      </c>
      <c r="C2" s="212"/>
      <c r="D2" s="214" t="s">
        <v>266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31</v>
      </c>
      <c r="G3" s="102"/>
      <c r="H3" s="6"/>
      <c r="I3" s="6"/>
      <c r="J3" s="46" t="s">
        <v>31</v>
      </c>
      <c r="K3" s="43">
        <f>F3</f>
        <v>31</v>
      </c>
      <c r="L3" s="220">
        <f>IF(F3&lt;81,K2*(F3-1)*F3*(F3+1),K2*80*81*(3*F3-161))</f>
        <v>178560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31</v>
      </c>
      <c r="G4" s="40"/>
      <c r="H4" s="6"/>
      <c r="I4" s="6"/>
      <c r="J4" s="222" t="s">
        <v>4</v>
      </c>
      <c r="K4" s="222"/>
      <c r="L4" s="220">
        <f>IF(F3&lt;81,3*K2*F3*(F3+1),3*K2*80*81)</f>
        <v>17856</v>
      </c>
      <c r="M4" s="220"/>
      <c r="N4" s="3"/>
      <c r="O4" s="116" t="s">
        <v>258</v>
      </c>
      <c r="P4" s="3">
        <f>IF(F4&lt;1,F3,F4)</f>
        <v>31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259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260</v>
      </c>
      <c r="E7" s="25"/>
      <c r="F7" s="109" t="s">
        <v>261</v>
      </c>
      <c r="G7" s="25"/>
      <c r="H7" s="27"/>
      <c r="I7" s="27" t="s">
        <v>262</v>
      </c>
      <c r="J7" s="27"/>
      <c r="K7" s="27"/>
      <c r="L7" s="103" t="s">
        <v>263</v>
      </c>
      <c r="M7" s="27"/>
      <c r="N7" s="51" t="s">
        <v>516</v>
      </c>
      <c r="O7" s="57" t="s">
        <v>3</v>
      </c>
      <c r="P7" s="2"/>
      <c r="Q7" s="3">
        <v>31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3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105</v>
      </c>
      <c r="O8" s="58"/>
      <c r="P8" s="50">
        <f aca="true" t="shared" si="1" ref="P8:P13">INT((D8+L8+I8*($F$3-1)))+(F8-I8)*($P$4-1)</f>
        <v>105</v>
      </c>
      <c r="Q8" s="3">
        <v>105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1.25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43</v>
      </c>
      <c r="O9" s="59"/>
      <c r="P9" s="50">
        <f t="shared" si="1"/>
        <v>43.5</v>
      </c>
      <c r="Q9" s="3">
        <v>43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2.25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82</v>
      </c>
      <c r="O10" s="119">
        <f>N10/5</f>
        <v>16.4</v>
      </c>
      <c r="P10" s="50">
        <f t="shared" si="1"/>
        <v>82.5</v>
      </c>
      <c r="Q10" s="3">
        <v>16</v>
      </c>
    </row>
    <row r="11" spans="1:17" ht="13.5">
      <c r="A11" s="3"/>
      <c r="B11" s="3"/>
      <c r="C11" s="34" t="s">
        <v>112</v>
      </c>
      <c r="D11" s="125">
        <v>20</v>
      </c>
      <c r="E11" s="12" t="s">
        <v>105</v>
      </c>
      <c r="F11" s="126">
        <v>2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80</v>
      </c>
      <c r="O11" s="119">
        <f>N11/5</f>
        <v>16</v>
      </c>
      <c r="P11" s="50">
        <f t="shared" si="1"/>
        <v>80</v>
      </c>
      <c r="Q11" s="3">
        <v>16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1.25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52</v>
      </c>
      <c r="O12" s="119">
        <f>N12/5</f>
        <v>10.4</v>
      </c>
      <c r="P12" s="50">
        <f t="shared" si="1"/>
        <v>52.5</v>
      </c>
      <c r="Q12" s="3">
        <v>10</v>
      </c>
    </row>
    <row r="13" spans="1:17" ht="14.25" thickBot="1">
      <c r="A13" s="3"/>
      <c r="B13" s="3"/>
      <c r="C13" s="35" t="s">
        <v>33</v>
      </c>
      <c r="D13" s="14">
        <v>15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45</v>
      </c>
      <c r="O13" s="120">
        <f>N13/5</f>
        <v>9</v>
      </c>
      <c r="P13" s="50">
        <f t="shared" si="1"/>
        <v>45</v>
      </c>
      <c r="Q13" s="3">
        <v>9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277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416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417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317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286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418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419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278</v>
      </c>
      <c r="D23" s="199"/>
      <c r="E23" s="200"/>
      <c r="F23" s="17">
        <v>1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264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408</v>
      </c>
      <c r="D26" s="191"/>
      <c r="E26" s="192"/>
      <c r="F26" s="95">
        <v>3</v>
      </c>
      <c r="G26" s="96">
        <v>28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282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409</v>
      </c>
      <c r="D28" s="191"/>
      <c r="E28" s="192"/>
      <c r="F28" s="95">
        <v>3</v>
      </c>
      <c r="G28" s="96">
        <v>48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367</v>
      </c>
      <c r="D29" s="191"/>
      <c r="E29" s="192"/>
      <c r="F29" s="95">
        <v>3</v>
      </c>
      <c r="G29" s="96">
        <v>60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410</v>
      </c>
      <c r="D30" s="191"/>
      <c r="E30" s="192"/>
      <c r="F30" s="95">
        <v>2</v>
      </c>
      <c r="G30" s="96">
        <v>72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375</v>
      </c>
      <c r="D31" s="199"/>
      <c r="E31" s="200"/>
      <c r="F31" s="98">
        <v>2</v>
      </c>
      <c r="G31" s="99">
        <v>80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265</v>
      </c>
      <c r="E35" s="121" t="s">
        <v>558</v>
      </c>
      <c r="F35" s="121" t="s">
        <v>558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265</v>
      </c>
      <c r="E36" s="121" t="s">
        <v>558</v>
      </c>
      <c r="F36" s="86">
        <v>12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265</v>
      </c>
      <c r="E37" s="121" t="s">
        <v>558</v>
      </c>
      <c r="F37" s="86">
        <v>23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265</v>
      </c>
      <c r="E38" s="112" t="s">
        <v>558</v>
      </c>
      <c r="F38" s="87">
        <v>15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249</v>
      </c>
      <c r="C2" s="212"/>
      <c r="D2" s="214" t="s">
        <v>267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34</v>
      </c>
      <c r="G3" s="102"/>
      <c r="H3" s="6"/>
      <c r="I3" s="6"/>
      <c r="J3" s="46" t="s">
        <v>31</v>
      </c>
      <c r="K3" s="43">
        <f>F3</f>
        <v>34</v>
      </c>
      <c r="L3" s="220">
        <f>IF(F3&lt;81,K2*(F3-1)*F3*(F3+1),K2*80*81*(3*F3-161))</f>
        <v>274890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34</v>
      </c>
      <c r="G4" s="40"/>
      <c r="H4" s="6"/>
      <c r="I4" s="6"/>
      <c r="J4" s="222" t="s">
        <v>4</v>
      </c>
      <c r="K4" s="222"/>
      <c r="L4" s="220">
        <f>IF(F3&lt;81,3*K2*F3*(F3+1),3*K2*80*81)</f>
        <v>24990</v>
      </c>
      <c r="M4" s="220"/>
      <c r="N4" s="3"/>
      <c r="O4" s="116" t="s">
        <v>250</v>
      </c>
      <c r="P4" s="3">
        <f>IF(F4&lt;1,F3,F4)</f>
        <v>34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251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252</v>
      </c>
      <c r="E7" s="25"/>
      <c r="F7" s="109" t="s">
        <v>253</v>
      </c>
      <c r="G7" s="25"/>
      <c r="H7" s="27"/>
      <c r="I7" s="27" t="s">
        <v>254</v>
      </c>
      <c r="J7" s="27"/>
      <c r="K7" s="27"/>
      <c r="L7" s="103" t="s">
        <v>255</v>
      </c>
      <c r="M7" s="27"/>
      <c r="N7" s="51" t="s">
        <v>516</v>
      </c>
      <c r="O7" s="57" t="s">
        <v>3</v>
      </c>
      <c r="P7" s="2"/>
      <c r="Q7" s="3">
        <v>34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3.25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122</v>
      </c>
      <c r="O8" s="58"/>
      <c r="P8" s="50">
        <f aca="true" t="shared" si="1" ref="P8:P13">INT((D8+L8+I8*($F$3-1)))+(F8-I8)*($P$4-1)</f>
        <v>122.25</v>
      </c>
      <c r="Q8" s="3">
        <v>122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39</v>
      </c>
      <c r="O9" s="59"/>
      <c r="P9" s="50">
        <f t="shared" si="1"/>
        <v>39</v>
      </c>
      <c r="Q9" s="3">
        <v>39</v>
      </c>
    </row>
    <row r="10" spans="1:17" ht="13.5">
      <c r="A10" s="3"/>
      <c r="B10" s="3"/>
      <c r="C10" s="34" t="s">
        <v>111</v>
      </c>
      <c r="D10" s="125">
        <v>25</v>
      </c>
      <c r="E10" s="12" t="s">
        <v>105</v>
      </c>
      <c r="F10" s="126">
        <v>3</v>
      </c>
      <c r="G10" s="9" t="s">
        <v>106</v>
      </c>
      <c r="H10" s="11" t="s">
        <v>0</v>
      </c>
      <c r="I10" s="10">
        <f t="shared" si="0"/>
        <v>3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124</v>
      </c>
      <c r="O10" s="119">
        <f>N10/5</f>
        <v>24.8</v>
      </c>
      <c r="P10" s="50">
        <f t="shared" si="1"/>
        <v>124</v>
      </c>
      <c r="Q10" s="3">
        <v>24</v>
      </c>
    </row>
    <row r="11" spans="1:17" ht="13.5">
      <c r="A11" s="3"/>
      <c r="B11" s="3"/>
      <c r="C11" s="34" t="s">
        <v>112</v>
      </c>
      <c r="D11" s="125">
        <v>20</v>
      </c>
      <c r="E11" s="12" t="s">
        <v>105</v>
      </c>
      <c r="F11" s="126">
        <v>2.25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94</v>
      </c>
      <c r="O11" s="119">
        <f>N11/5</f>
        <v>18.8</v>
      </c>
      <c r="P11" s="50">
        <f t="shared" si="1"/>
        <v>94.25</v>
      </c>
      <c r="Q11" s="3">
        <v>18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1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48</v>
      </c>
      <c r="O12" s="119">
        <f>N12/5</f>
        <v>9.6</v>
      </c>
      <c r="P12" s="50">
        <f t="shared" si="1"/>
        <v>48</v>
      </c>
      <c r="Q12" s="3">
        <v>9</v>
      </c>
    </row>
    <row r="13" spans="1:17" ht="14.25" thickBot="1">
      <c r="A13" s="3"/>
      <c r="B13" s="3"/>
      <c r="C13" s="35" t="s">
        <v>33</v>
      </c>
      <c r="D13" s="14">
        <v>20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53</v>
      </c>
      <c r="O13" s="120">
        <f>N13/5</f>
        <v>10.6</v>
      </c>
      <c r="P13" s="50">
        <f t="shared" si="1"/>
        <v>53</v>
      </c>
      <c r="Q13" s="3">
        <v>10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413</v>
      </c>
      <c r="D16" s="188"/>
      <c r="E16" s="189"/>
      <c r="F16" s="5">
        <v>0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380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304</v>
      </c>
      <c r="D18" s="191"/>
      <c r="E18" s="192"/>
      <c r="F18" s="11">
        <v>1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400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415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408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276</v>
      </c>
      <c r="D22" s="191"/>
      <c r="E22" s="192"/>
      <c r="F22" s="11">
        <v>3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287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256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402</v>
      </c>
      <c r="D26" s="191"/>
      <c r="E26" s="192"/>
      <c r="F26" s="95">
        <v>3</v>
      </c>
      <c r="G26" s="123">
        <v>28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403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404</v>
      </c>
      <c r="D28" s="191"/>
      <c r="E28" s="192"/>
      <c r="F28" s="95">
        <v>3</v>
      </c>
      <c r="G28" s="96">
        <v>48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405</v>
      </c>
      <c r="D29" s="191"/>
      <c r="E29" s="192"/>
      <c r="F29" s="95">
        <v>3</v>
      </c>
      <c r="G29" s="96">
        <v>60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407</v>
      </c>
      <c r="D30" s="191"/>
      <c r="E30" s="192"/>
      <c r="F30" s="95">
        <v>2</v>
      </c>
      <c r="G30" s="96">
        <v>76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406</v>
      </c>
      <c r="D31" s="199"/>
      <c r="E31" s="200"/>
      <c r="F31" s="98">
        <v>2</v>
      </c>
      <c r="G31" s="99">
        <v>88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257</v>
      </c>
      <c r="E35" s="85" t="s">
        <v>271</v>
      </c>
      <c r="F35" s="121" t="s">
        <v>281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257</v>
      </c>
      <c r="E36" s="86" t="s">
        <v>271</v>
      </c>
      <c r="F36" s="86" t="s">
        <v>280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257</v>
      </c>
      <c r="E37" s="86" t="s">
        <v>271</v>
      </c>
      <c r="F37" s="85" t="s">
        <v>280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257</v>
      </c>
      <c r="E38" s="87" t="s">
        <v>271</v>
      </c>
      <c r="F38" s="187" t="s">
        <v>280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B2:C2"/>
    <mergeCell ref="B3:C3"/>
    <mergeCell ref="B4:C4"/>
    <mergeCell ref="D2:F2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240</v>
      </c>
      <c r="C2" s="212"/>
      <c r="D2" s="214" t="s">
        <v>268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34</v>
      </c>
      <c r="G3" s="102"/>
      <c r="H3" s="6"/>
      <c r="I3" s="6"/>
      <c r="J3" s="46" t="s">
        <v>31</v>
      </c>
      <c r="K3" s="43">
        <f>F3</f>
        <v>34</v>
      </c>
      <c r="L3" s="220">
        <f>IF(F3&lt;81,K2*(F3-1)*F3*(F3+1),K2*80*81*(3*F3-161))</f>
        <v>274890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34</v>
      </c>
      <c r="G4" s="40"/>
      <c r="H4" s="6"/>
      <c r="I4" s="6"/>
      <c r="J4" s="222" t="s">
        <v>4</v>
      </c>
      <c r="K4" s="222"/>
      <c r="L4" s="220">
        <f>IF(F3&lt;81,3*K2*F3*(F3+1),3*K2*80*81)</f>
        <v>24990</v>
      </c>
      <c r="M4" s="220"/>
      <c r="N4" s="3"/>
      <c r="O4" s="116" t="s">
        <v>241</v>
      </c>
      <c r="P4" s="3">
        <f>IF(F4&lt;1,F3,F4)</f>
        <v>34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242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243</v>
      </c>
      <c r="E7" s="25"/>
      <c r="F7" s="109" t="s">
        <v>244</v>
      </c>
      <c r="G7" s="25"/>
      <c r="H7" s="27"/>
      <c r="I7" s="27" t="s">
        <v>245</v>
      </c>
      <c r="J7" s="27"/>
      <c r="K7" s="27"/>
      <c r="L7" s="103" t="s">
        <v>246</v>
      </c>
      <c r="M7" s="27"/>
      <c r="N7" s="51" t="s">
        <v>516</v>
      </c>
      <c r="O7" s="57" t="s">
        <v>3</v>
      </c>
      <c r="P7" s="2"/>
      <c r="Q7" s="3">
        <v>34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3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114</v>
      </c>
      <c r="O8" s="58"/>
      <c r="P8" s="50">
        <f aca="true" t="shared" si="1" ref="P8:P13">INT((D8+L8+I8*($F$3-1)))+(F8-I8)*($P$4-1)</f>
        <v>114</v>
      </c>
      <c r="Q8" s="3">
        <v>114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39</v>
      </c>
      <c r="O9" s="59"/>
      <c r="P9" s="50">
        <f t="shared" si="1"/>
        <v>39</v>
      </c>
      <c r="Q9" s="3">
        <v>39</v>
      </c>
    </row>
    <row r="10" spans="1:17" ht="13.5">
      <c r="A10" s="3"/>
      <c r="B10" s="3"/>
      <c r="C10" s="34" t="s">
        <v>111</v>
      </c>
      <c r="D10" s="125">
        <v>25</v>
      </c>
      <c r="E10" s="12" t="s">
        <v>105</v>
      </c>
      <c r="F10" s="126">
        <v>2.25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99</v>
      </c>
      <c r="O10" s="119">
        <f>N10/5</f>
        <v>19.8</v>
      </c>
      <c r="P10" s="50">
        <f t="shared" si="1"/>
        <v>99.25</v>
      </c>
      <c r="Q10" s="3">
        <v>19</v>
      </c>
    </row>
    <row r="11" spans="1:17" ht="13.5">
      <c r="A11" s="3"/>
      <c r="B11" s="3"/>
      <c r="C11" s="34" t="s">
        <v>112</v>
      </c>
      <c r="D11" s="125">
        <v>30</v>
      </c>
      <c r="E11" s="12" t="s">
        <v>105</v>
      </c>
      <c r="F11" s="126">
        <v>3.25</v>
      </c>
      <c r="G11" s="9" t="s">
        <v>2</v>
      </c>
      <c r="H11" s="11" t="s">
        <v>0</v>
      </c>
      <c r="I11" s="10">
        <f t="shared" si="0"/>
        <v>3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137</v>
      </c>
      <c r="O11" s="119">
        <f>N11/5</f>
        <v>27.4</v>
      </c>
      <c r="P11" s="50">
        <f t="shared" si="1"/>
        <v>137.25</v>
      </c>
      <c r="Q11" s="3">
        <v>27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1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48</v>
      </c>
      <c r="O12" s="119">
        <f>N12/5</f>
        <v>9.6</v>
      </c>
      <c r="P12" s="50">
        <f t="shared" si="1"/>
        <v>48</v>
      </c>
      <c r="Q12" s="3">
        <v>9</v>
      </c>
    </row>
    <row r="13" spans="1:17" ht="14.25" thickBot="1">
      <c r="A13" s="3"/>
      <c r="B13" s="3"/>
      <c r="C13" s="35" t="s">
        <v>33</v>
      </c>
      <c r="D13" s="14">
        <v>10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43</v>
      </c>
      <c r="O13" s="120">
        <f>N13/5</f>
        <v>8.6</v>
      </c>
      <c r="P13" s="50">
        <f t="shared" si="1"/>
        <v>43</v>
      </c>
      <c r="Q13" s="3">
        <v>8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413</v>
      </c>
      <c r="D16" s="188"/>
      <c r="E16" s="189"/>
      <c r="F16" s="5">
        <v>0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390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306</v>
      </c>
      <c r="D18" s="191"/>
      <c r="E18" s="192"/>
      <c r="F18" s="11">
        <v>1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411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412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282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276</v>
      </c>
      <c r="D22" s="191"/>
      <c r="E22" s="192"/>
      <c r="F22" s="11">
        <v>3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287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247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401</v>
      </c>
      <c r="D26" s="191"/>
      <c r="E26" s="192"/>
      <c r="F26" s="95">
        <v>3</v>
      </c>
      <c r="G26" s="123">
        <v>28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371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376</v>
      </c>
      <c r="D28" s="191"/>
      <c r="E28" s="192"/>
      <c r="F28" s="95">
        <v>3</v>
      </c>
      <c r="G28" s="96">
        <v>48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367</v>
      </c>
      <c r="D29" s="191"/>
      <c r="E29" s="192"/>
      <c r="F29" s="95">
        <v>3</v>
      </c>
      <c r="G29" s="96">
        <v>60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386</v>
      </c>
      <c r="D30" s="191"/>
      <c r="E30" s="192"/>
      <c r="F30" s="95">
        <v>2</v>
      </c>
      <c r="G30" s="96">
        <v>76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383</v>
      </c>
      <c r="D31" s="199"/>
      <c r="E31" s="200"/>
      <c r="F31" s="98">
        <v>2</v>
      </c>
      <c r="G31" s="99">
        <v>80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248</v>
      </c>
      <c r="E35" s="85" t="s">
        <v>271</v>
      </c>
      <c r="F35" s="121" t="s">
        <v>414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248</v>
      </c>
      <c r="E36" s="86" t="s">
        <v>271</v>
      </c>
      <c r="F36" s="85" t="s">
        <v>279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248</v>
      </c>
      <c r="E37" s="86" t="s">
        <v>271</v>
      </c>
      <c r="F37" s="85" t="s">
        <v>279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248</v>
      </c>
      <c r="E38" s="87" t="s">
        <v>271</v>
      </c>
      <c r="F38" s="87" t="s">
        <v>279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269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32</v>
      </c>
      <c r="G3" s="102"/>
      <c r="H3" s="6"/>
      <c r="I3" s="6"/>
      <c r="J3" s="46" t="s">
        <v>31</v>
      </c>
      <c r="K3" s="43">
        <f>F3</f>
        <v>32</v>
      </c>
      <c r="L3" s="220">
        <f>IF(F3&lt;81,K2*(F3-1)*F3*(F3+1),K2*80*81*(3*F3-161))</f>
        <v>196416</v>
      </c>
      <c r="M3" s="220"/>
      <c r="N3" s="3"/>
      <c r="O3" s="117">
        <v>5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32</v>
      </c>
      <c r="G4" s="40"/>
      <c r="H4" s="6"/>
      <c r="I4" s="6"/>
      <c r="J4" s="222" t="s">
        <v>4</v>
      </c>
      <c r="K4" s="222"/>
      <c r="L4" s="220">
        <f>IF(F3&lt;81,3*K2*F3*(F3+1),3*K2*80*81)</f>
        <v>19008</v>
      </c>
      <c r="M4" s="220"/>
      <c r="N4" s="3"/>
      <c r="O4" s="116" t="s">
        <v>227</v>
      </c>
      <c r="P4" s="3">
        <f>IF(F4&lt;1,F3,F4)</f>
        <v>32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228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229</v>
      </c>
      <c r="E7" s="25"/>
      <c r="F7" s="109" t="s">
        <v>230</v>
      </c>
      <c r="G7" s="25"/>
      <c r="H7" s="27"/>
      <c r="I7" s="27" t="s">
        <v>231</v>
      </c>
      <c r="J7" s="27"/>
      <c r="K7" s="27"/>
      <c r="L7" s="103" t="s">
        <v>232</v>
      </c>
      <c r="M7" s="27"/>
      <c r="N7" s="51" t="s">
        <v>516</v>
      </c>
      <c r="O7" s="57" t="s">
        <v>3</v>
      </c>
      <c r="P7" s="2"/>
      <c r="Q7" s="3">
        <v>32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3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108</v>
      </c>
      <c r="O8" s="58"/>
      <c r="P8" s="50">
        <f aca="true" t="shared" si="1" ref="P8:P13">INT((D8+L8+I8*($F$3-1)))+(F8-I8)*($P$4-1)</f>
        <v>108</v>
      </c>
      <c r="Q8" s="3">
        <v>108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1.25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44</v>
      </c>
      <c r="O9" s="59"/>
      <c r="P9" s="50">
        <f t="shared" si="1"/>
        <v>44.75</v>
      </c>
      <c r="Q9" s="3">
        <v>44</v>
      </c>
    </row>
    <row r="10" spans="1:17" ht="13.5">
      <c r="A10" s="3"/>
      <c r="B10" s="3"/>
      <c r="C10" s="34" t="s">
        <v>111</v>
      </c>
      <c r="D10" s="125">
        <v>20</v>
      </c>
      <c r="E10" s="12" t="s">
        <v>105</v>
      </c>
      <c r="F10" s="126">
        <v>2.25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89</v>
      </c>
      <c r="O10" s="119">
        <f>N10/5</f>
        <v>17.8</v>
      </c>
      <c r="P10" s="50">
        <f t="shared" si="1"/>
        <v>89.75</v>
      </c>
      <c r="Q10" s="3">
        <v>17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2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77</v>
      </c>
      <c r="O11" s="119">
        <f>N11/5</f>
        <v>15.4</v>
      </c>
      <c r="P11" s="50">
        <f t="shared" si="1"/>
        <v>77</v>
      </c>
      <c r="Q11" s="3">
        <v>15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1.25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53</v>
      </c>
      <c r="O12" s="119">
        <f>N12/5</f>
        <v>10.6</v>
      </c>
      <c r="P12" s="50">
        <f t="shared" si="1"/>
        <v>53.75</v>
      </c>
      <c r="Q12" s="3">
        <v>10</v>
      </c>
    </row>
    <row r="13" spans="1:17" ht="14.25" thickBot="1">
      <c r="A13" s="3"/>
      <c r="B13" s="3"/>
      <c r="C13" s="35" t="s">
        <v>33</v>
      </c>
      <c r="D13" s="14">
        <v>18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49</v>
      </c>
      <c r="O13" s="120">
        <f>N13/5</f>
        <v>9.8</v>
      </c>
      <c r="P13" s="50">
        <f t="shared" si="1"/>
        <v>49</v>
      </c>
      <c r="Q13" s="3">
        <v>9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274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275</v>
      </c>
      <c r="D17" s="191"/>
      <c r="E17" s="192"/>
      <c r="F17" s="11"/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/>
      <c r="D18" s="191"/>
      <c r="E18" s="192"/>
      <c r="F18" s="11"/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/>
      <c r="D19" s="191"/>
      <c r="E19" s="192"/>
      <c r="F19" s="11"/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/>
      <c r="D20" s="191"/>
      <c r="E20" s="192"/>
      <c r="F20" s="11"/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/>
      <c r="D21" s="191"/>
      <c r="E21" s="192"/>
      <c r="F21" s="11"/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/>
      <c r="D22" s="191"/>
      <c r="E22" s="192"/>
      <c r="F22" s="11"/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/>
      <c r="D23" s="199"/>
      <c r="E23" s="200"/>
      <c r="F23" s="17"/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233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225" t="s">
        <v>273</v>
      </c>
      <c r="D26" s="226"/>
      <c r="E26" s="227"/>
      <c r="F26" s="95"/>
      <c r="G26" s="96"/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/>
      <c r="D27" s="191"/>
      <c r="E27" s="192"/>
      <c r="F27" s="95"/>
      <c r="G27" s="96"/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/>
      <c r="D28" s="191"/>
      <c r="E28" s="192"/>
      <c r="F28" s="95"/>
      <c r="G28" s="96"/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/>
      <c r="D29" s="191"/>
      <c r="E29" s="192"/>
      <c r="F29" s="95"/>
      <c r="G29" s="96"/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/>
      <c r="D30" s="191"/>
      <c r="E30" s="192"/>
      <c r="F30" s="95"/>
      <c r="G30" s="96"/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/>
      <c r="D31" s="199"/>
      <c r="E31" s="200"/>
      <c r="F31" s="98"/>
      <c r="G31" s="99"/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234</v>
      </c>
      <c r="E35" s="85" t="s">
        <v>565</v>
      </c>
      <c r="F35" s="121" t="s">
        <v>559</v>
      </c>
      <c r="G35" s="93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234</v>
      </c>
      <c r="E36" s="85" t="s">
        <v>567</v>
      </c>
      <c r="F36" s="121" t="s">
        <v>559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234</v>
      </c>
      <c r="E37" s="121" t="s">
        <v>559</v>
      </c>
      <c r="F37" s="86">
        <v>23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234</v>
      </c>
      <c r="E38" s="87" t="s">
        <v>568</v>
      </c>
      <c r="F38" s="112" t="s">
        <v>559</v>
      </c>
      <c r="G38" s="99">
        <v>55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5" width="5.625" style="0" customWidth="1"/>
    <col min="16" max="16" width="5.625" style="0" hidden="1" customWidth="1"/>
    <col min="17" max="19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523</v>
      </c>
      <c r="C2" s="212"/>
      <c r="D2" s="214" t="s">
        <v>546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44</v>
      </c>
      <c r="G3" s="102"/>
      <c r="H3" s="6"/>
      <c r="I3" s="6"/>
      <c r="J3" s="46" t="s">
        <v>31</v>
      </c>
      <c r="K3" s="43">
        <f>F3</f>
        <v>44</v>
      </c>
      <c r="L3" s="220">
        <f>IF(F3&lt;81,K2*(F3-1)*F3*(F3+1),K2*80*81*(3*F3-161))</f>
        <v>595980</v>
      </c>
      <c r="M3" s="220"/>
      <c r="N3" s="3"/>
      <c r="O3" s="3"/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44</v>
      </c>
      <c r="G4" s="40"/>
      <c r="H4" s="6"/>
      <c r="I4" s="6"/>
      <c r="J4" s="222" t="s">
        <v>4</v>
      </c>
      <c r="K4" s="222"/>
      <c r="L4" s="220">
        <f>IF(F3&lt;81,3*K2*F3*(F3+1),3*K2*80*81)</f>
        <v>41580</v>
      </c>
      <c r="M4" s="220"/>
      <c r="N4" s="3"/>
      <c r="O4" s="3"/>
      <c r="P4" s="3">
        <f>IF(F4&lt;1,F3,F4)</f>
        <v>44</v>
      </c>
      <c r="Q4" s="3"/>
    </row>
    <row r="5" spans="1:17" ht="14.25" thickBot="1">
      <c r="A5" s="3"/>
      <c r="B5" s="3"/>
      <c r="C5" s="3"/>
      <c r="D5" s="3"/>
      <c r="E5" s="3"/>
      <c r="F5" s="3"/>
      <c r="G5" s="3"/>
      <c r="H5" s="3"/>
      <c r="I5" s="45"/>
      <c r="J5" s="46" t="s">
        <v>524</v>
      </c>
      <c r="K5" s="43">
        <v>1000</v>
      </c>
      <c r="L5" s="221">
        <f>K2*80*81*(3*1000-161)</f>
        <v>128777040</v>
      </c>
      <c r="M5" s="221"/>
      <c r="N5" s="3"/>
      <c r="O5" s="3"/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9" ht="14.25" thickBot="1">
      <c r="A7" s="3"/>
      <c r="B7" s="3"/>
      <c r="C7" s="23"/>
      <c r="D7" s="24" t="s">
        <v>525</v>
      </c>
      <c r="E7" s="25"/>
      <c r="F7" s="26" t="s">
        <v>526</v>
      </c>
      <c r="G7" s="25"/>
      <c r="H7" s="27"/>
      <c r="I7" s="27" t="s">
        <v>527</v>
      </c>
      <c r="J7" s="27"/>
      <c r="K7" s="27"/>
      <c r="L7" s="103" t="s">
        <v>528</v>
      </c>
      <c r="M7" s="27"/>
      <c r="N7" s="60" t="s">
        <v>529</v>
      </c>
      <c r="O7" s="3"/>
      <c r="P7" s="2"/>
      <c r="Q7" s="3">
        <v>44</v>
      </c>
      <c r="R7" s="3">
        <v>45</v>
      </c>
      <c r="S7" s="3">
        <v>80</v>
      </c>
    </row>
    <row r="8" spans="1:19" ht="15" thickBot="1" thickTop="1">
      <c r="A8" s="3"/>
      <c r="B8" s="3"/>
      <c r="C8" s="32" t="s">
        <v>530</v>
      </c>
      <c r="D8" s="129">
        <v>14</v>
      </c>
      <c r="E8" s="22" t="s">
        <v>531</v>
      </c>
      <c r="F8" s="128">
        <v>2.25</v>
      </c>
      <c r="G8" s="1" t="s">
        <v>532</v>
      </c>
      <c r="H8" s="5" t="s">
        <v>0</v>
      </c>
      <c r="I8" s="21">
        <f aca="true" t="shared" si="0" ref="I8:I13">INT(F8)</f>
        <v>2</v>
      </c>
      <c r="J8" s="1" t="s">
        <v>533</v>
      </c>
      <c r="K8" s="5" t="s">
        <v>534</v>
      </c>
      <c r="L8" s="36"/>
      <c r="M8" s="22" t="s">
        <v>535</v>
      </c>
      <c r="N8" s="61">
        <f>IF(P8&gt;32767,32767,INT(P8))</f>
        <v>110</v>
      </c>
      <c r="O8" s="3"/>
      <c r="P8" s="50">
        <f aca="true" t="shared" si="1" ref="P8:P13">INT((D8+L8+I8*($F$3-1)))+(F8-I8)*($P$4-1)</f>
        <v>110.75</v>
      </c>
      <c r="Q8" s="3">
        <v>110</v>
      </c>
      <c r="R8" s="3">
        <v>113</v>
      </c>
      <c r="S8" s="3">
        <v>191</v>
      </c>
    </row>
    <row r="9" spans="1:19" ht="14.25" thickBot="1">
      <c r="A9" s="3"/>
      <c r="B9" s="3"/>
      <c r="C9" s="33" t="s">
        <v>536</v>
      </c>
      <c r="D9" s="130">
        <v>8</v>
      </c>
      <c r="E9" s="12" t="s">
        <v>531</v>
      </c>
      <c r="F9" s="126">
        <v>3.25</v>
      </c>
      <c r="G9" s="9" t="s">
        <v>532</v>
      </c>
      <c r="H9" s="11" t="s">
        <v>0</v>
      </c>
      <c r="I9" s="10">
        <f t="shared" si="0"/>
        <v>3</v>
      </c>
      <c r="J9" s="9" t="s">
        <v>533</v>
      </c>
      <c r="K9" s="11" t="s">
        <v>534</v>
      </c>
      <c r="L9" s="37"/>
      <c r="M9" s="12" t="s">
        <v>535</v>
      </c>
      <c r="N9" s="62">
        <f>IF(P9&gt;32767,32767,INT(P9))</f>
        <v>147</v>
      </c>
      <c r="O9" s="3"/>
      <c r="P9" s="50">
        <f t="shared" si="1"/>
        <v>147.75</v>
      </c>
      <c r="Q9" s="3">
        <v>147</v>
      </c>
      <c r="R9" s="3">
        <v>151</v>
      </c>
      <c r="S9" s="3">
        <v>264</v>
      </c>
    </row>
    <row r="10" spans="1:19" ht="13.5">
      <c r="A10" s="3"/>
      <c r="B10" s="3"/>
      <c r="C10" s="34" t="s">
        <v>537</v>
      </c>
      <c r="D10" s="125">
        <v>15</v>
      </c>
      <c r="E10" s="12" t="s">
        <v>531</v>
      </c>
      <c r="F10" s="126">
        <v>2</v>
      </c>
      <c r="G10" s="9" t="s">
        <v>532</v>
      </c>
      <c r="H10" s="11" t="s">
        <v>0</v>
      </c>
      <c r="I10" s="10">
        <f t="shared" si="0"/>
        <v>2</v>
      </c>
      <c r="J10" s="9" t="s">
        <v>533</v>
      </c>
      <c r="K10" s="11" t="s">
        <v>534</v>
      </c>
      <c r="L10" s="37"/>
      <c r="M10" s="12" t="s">
        <v>535</v>
      </c>
      <c r="N10" s="63">
        <f>IF(P10&gt;2499,2499,INT(P10))</f>
        <v>101</v>
      </c>
      <c r="O10" s="3"/>
      <c r="P10" s="50">
        <f t="shared" si="1"/>
        <v>101</v>
      </c>
      <c r="Q10" s="156">
        <v>22</v>
      </c>
      <c r="R10" s="3">
        <v>20</v>
      </c>
      <c r="S10" s="3">
        <v>34</v>
      </c>
    </row>
    <row r="11" spans="1:19" ht="13.5">
      <c r="A11" s="3"/>
      <c r="B11" s="3"/>
      <c r="C11" s="34" t="s">
        <v>538</v>
      </c>
      <c r="D11" s="125">
        <v>15</v>
      </c>
      <c r="E11" s="12" t="s">
        <v>531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533</v>
      </c>
      <c r="K11" s="11" t="s">
        <v>534</v>
      </c>
      <c r="L11" s="37"/>
      <c r="M11" s="12" t="s">
        <v>535</v>
      </c>
      <c r="N11" s="64">
        <f>IF(P11&gt;2499,2499,INT(P11))</f>
        <v>58</v>
      </c>
      <c r="O11" s="3"/>
      <c r="P11" s="50">
        <f t="shared" si="1"/>
        <v>58</v>
      </c>
      <c r="Q11" s="156">
        <v>13</v>
      </c>
      <c r="R11" s="3">
        <v>11</v>
      </c>
      <c r="S11" s="3">
        <v>18</v>
      </c>
    </row>
    <row r="12" spans="1:19" ht="13.5">
      <c r="A12" s="3"/>
      <c r="B12" s="3"/>
      <c r="C12" s="34" t="s">
        <v>539</v>
      </c>
      <c r="D12" s="125">
        <v>20</v>
      </c>
      <c r="E12" s="12" t="s">
        <v>531</v>
      </c>
      <c r="F12" s="126">
        <v>2.25</v>
      </c>
      <c r="G12" s="9" t="s">
        <v>2</v>
      </c>
      <c r="H12" s="11" t="s">
        <v>0</v>
      </c>
      <c r="I12" s="10">
        <f t="shared" si="0"/>
        <v>2</v>
      </c>
      <c r="J12" s="9" t="s">
        <v>533</v>
      </c>
      <c r="K12" s="11" t="s">
        <v>534</v>
      </c>
      <c r="L12" s="37"/>
      <c r="M12" s="12" t="s">
        <v>535</v>
      </c>
      <c r="N12" s="64">
        <f>IF(P12&gt;2499,2499,INT(P12))</f>
        <v>116</v>
      </c>
      <c r="O12" s="3"/>
      <c r="P12" s="50">
        <f t="shared" si="1"/>
        <v>116.75</v>
      </c>
      <c r="Q12" s="156">
        <v>20</v>
      </c>
      <c r="R12" s="3">
        <v>23</v>
      </c>
      <c r="S12" s="3">
        <v>39</v>
      </c>
    </row>
    <row r="13" spans="1:19" ht="14.25" thickBot="1">
      <c r="A13" s="3"/>
      <c r="B13" s="3"/>
      <c r="C13" s="35" t="s">
        <v>540</v>
      </c>
      <c r="D13" s="14">
        <v>16</v>
      </c>
      <c r="E13" s="17" t="s">
        <v>531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533</v>
      </c>
      <c r="K13" s="17" t="s">
        <v>534</v>
      </c>
      <c r="L13" s="38"/>
      <c r="M13" s="18" t="s">
        <v>535</v>
      </c>
      <c r="N13" s="65">
        <f>IF(P13&gt;255,255,INT(P13))</f>
        <v>59</v>
      </c>
      <c r="O13" s="3"/>
      <c r="P13" s="50">
        <f t="shared" si="1"/>
        <v>59</v>
      </c>
      <c r="Q13" s="156">
        <v>10</v>
      </c>
      <c r="R13" s="3">
        <v>12</v>
      </c>
      <c r="S13" s="3">
        <v>19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>
      <c r="A15" s="3"/>
      <c r="B15" s="3"/>
      <c r="C15" s="243" t="s">
        <v>9</v>
      </c>
      <c r="D15" s="244"/>
      <c r="E15" s="245"/>
      <c r="F15" s="217" t="s">
        <v>10</v>
      </c>
      <c r="G15" s="218"/>
      <c r="H15" s="218"/>
      <c r="I15" s="219"/>
      <c r="J15" s="232" t="s">
        <v>3</v>
      </c>
      <c r="K15" s="218"/>
      <c r="L15" s="218"/>
      <c r="M15" s="218"/>
      <c r="N15" s="228" t="s">
        <v>494</v>
      </c>
      <c r="O15" s="3"/>
      <c r="P15" s="2"/>
      <c r="Q15" s="3"/>
    </row>
    <row r="16" spans="1:17" ht="14.25" thickBot="1">
      <c r="A16" s="3"/>
      <c r="B16" s="3"/>
      <c r="C16" s="246"/>
      <c r="D16" s="247"/>
      <c r="E16" s="248"/>
      <c r="F16" s="66" t="s">
        <v>11</v>
      </c>
      <c r="G16" s="67" t="s">
        <v>12</v>
      </c>
      <c r="H16" s="67" t="s">
        <v>13</v>
      </c>
      <c r="I16" s="68" t="s">
        <v>33</v>
      </c>
      <c r="J16" s="66" t="s">
        <v>11</v>
      </c>
      <c r="K16" s="67" t="s">
        <v>12</v>
      </c>
      <c r="L16" s="67" t="s">
        <v>13</v>
      </c>
      <c r="M16" s="164" t="s">
        <v>33</v>
      </c>
      <c r="N16" s="229"/>
      <c r="O16" s="3"/>
      <c r="P16" s="2"/>
      <c r="Q16" s="3"/>
    </row>
    <row r="17" spans="1:17" ht="14.25" thickTop="1">
      <c r="A17" s="3"/>
      <c r="B17" s="3"/>
      <c r="C17" s="237" t="s">
        <v>547</v>
      </c>
      <c r="D17" s="238"/>
      <c r="E17" s="239"/>
      <c r="F17" s="69">
        <v>0</v>
      </c>
      <c r="G17" s="70">
        <v>0</v>
      </c>
      <c r="H17" s="70">
        <v>0</v>
      </c>
      <c r="I17" s="71">
        <v>0</v>
      </c>
      <c r="J17" s="72">
        <f>INT(INT($N$10)*(16+F17)/16)/5</f>
        <v>20.2</v>
      </c>
      <c r="K17" s="73">
        <f>INT(INT($N$11)*(16+G17)/16)/5</f>
        <v>11.6</v>
      </c>
      <c r="L17" s="73">
        <f>INT(INT($N$12)*(16+H17)/16)/5</f>
        <v>23.2</v>
      </c>
      <c r="M17" s="165">
        <f>INT(INT($N$13)+4*I17)/5</f>
        <v>11.8</v>
      </c>
      <c r="N17" s="183">
        <f>IF($F$3&lt;$G$43,P17,P17+1)</f>
        <v>4</v>
      </c>
      <c r="O17" s="3"/>
      <c r="P17" s="2">
        <v>4</v>
      </c>
      <c r="Q17" s="3"/>
    </row>
    <row r="18" spans="1:17" ht="14.25" thickBot="1">
      <c r="A18" s="3"/>
      <c r="B18" s="3"/>
      <c r="C18" s="240" t="s">
        <v>548</v>
      </c>
      <c r="D18" s="241"/>
      <c r="E18" s="242"/>
      <c r="F18" s="29">
        <v>2</v>
      </c>
      <c r="G18" s="74">
        <v>2</v>
      </c>
      <c r="H18" s="74">
        <v>-2</v>
      </c>
      <c r="I18" s="48">
        <v>-2</v>
      </c>
      <c r="J18" s="75">
        <f>INT(INT($N$10)*(16+F18)/16)/5</f>
        <v>22.6</v>
      </c>
      <c r="K18" s="76">
        <f>INT(INT($N$11)*(16+G18)/16)/5</f>
        <v>13</v>
      </c>
      <c r="L18" s="76">
        <f>INT(INT($N$12)*(16+H18)/16)/5</f>
        <v>20.2</v>
      </c>
      <c r="M18" s="166">
        <f>INT(INT($N$13)+4*I18)/5</f>
        <v>10.2</v>
      </c>
      <c r="N18" s="184">
        <f>IF($F$3&lt;$G$43,P18,P18+1)</f>
        <v>4</v>
      </c>
      <c r="O18" s="3"/>
      <c r="P18" s="2">
        <v>4</v>
      </c>
      <c r="Q18" s="3"/>
    </row>
    <row r="19" spans="1:17" ht="4.5" customHeight="1" thickBot="1">
      <c r="A19" s="3"/>
      <c r="B19" s="3"/>
      <c r="C19" s="102"/>
      <c r="D19" s="102"/>
      <c r="E19" s="102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3"/>
    </row>
    <row r="20" spans="1:17" ht="14.25" thickBot="1">
      <c r="A20" s="3"/>
      <c r="B20" s="2"/>
      <c r="C20" s="234" t="s">
        <v>6</v>
      </c>
      <c r="D20" s="235"/>
      <c r="E20" s="236"/>
      <c r="F20" s="82" t="s">
        <v>114</v>
      </c>
      <c r="G20" s="81" t="s">
        <v>115</v>
      </c>
      <c r="H20" s="3"/>
      <c r="I20" s="195" t="s">
        <v>14</v>
      </c>
      <c r="J20" s="196"/>
      <c r="K20" s="196"/>
      <c r="L20" s="196"/>
      <c r="M20" s="196"/>
      <c r="N20" s="196"/>
      <c r="O20" s="197"/>
      <c r="P20" s="3"/>
      <c r="Q20" s="3"/>
    </row>
    <row r="21" spans="1:17" ht="14.25" thickTop="1">
      <c r="A21" s="3"/>
      <c r="B21" s="2"/>
      <c r="C21" s="194" t="s">
        <v>178</v>
      </c>
      <c r="D21" s="188"/>
      <c r="E21" s="189"/>
      <c r="F21" s="92">
        <v>3</v>
      </c>
      <c r="G21" s="93" t="s">
        <v>549</v>
      </c>
      <c r="H21" s="3"/>
      <c r="I21" s="249" t="s">
        <v>517</v>
      </c>
      <c r="J21" s="250"/>
      <c r="K21" s="250"/>
      <c r="L21" s="250"/>
      <c r="M21" s="6"/>
      <c r="N21" s="6"/>
      <c r="O21" s="104"/>
      <c r="P21" s="3"/>
      <c r="Q21" s="3"/>
    </row>
    <row r="22" spans="1:17" ht="13.5">
      <c r="A22" s="3"/>
      <c r="B22" s="2"/>
      <c r="C22" s="190" t="s">
        <v>551</v>
      </c>
      <c r="D22" s="191"/>
      <c r="E22" s="192"/>
      <c r="F22" s="95">
        <v>1</v>
      </c>
      <c r="G22" s="96"/>
      <c r="H22" s="3"/>
      <c r="I22" s="77" t="s">
        <v>541</v>
      </c>
      <c r="J22" s="193" t="s">
        <v>542</v>
      </c>
      <c r="K22" s="193"/>
      <c r="L22" s="193"/>
      <c r="M22" s="193"/>
      <c r="N22" s="193"/>
      <c r="O22" s="206"/>
      <c r="P22" s="3"/>
      <c r="Q22" s="3"/>
    </row>
    <row r="23" spans="1:17" ht="13.5">
      <c r="A23" s="3"/>
      <c r="B23" s="2"/>
      <c r="C23" s="190" t="s">
        <v>552</v>
      </c>
      <c r="D23" s="191"/>
      <c r="E23" s="192"/>
      <c r="F23" s="95">
        <v>3</v>
      </c>
      <c r="G23" s="96"/>
      <c r="H23" s="3"/>
      <c r="I23" s="40"/>
      <c r="J23" s="193" t="s">
        <v>15</v>
      </c>
      <c r="K23" s="193"/>
      <c r="L23" s="193"/>
      <c r="M23" s="193"/>
      <c r="N23" s="193"/>
      <c r="O23" s="206"/>
      <c r="P23" s="3"/>
      <c r="Q23" s="3"/>
    </row>
    <row r="24" spans="1:17" ht="13.5">
      <c r="A24" s="3"/>
      <c r="B24" s="2"/>
      <c r="C24" s="190" t="s">
        <v>190</v>
      </c>
      <c r="D24" s="191"/>
      <c r="E24" s="192"/>
      <c r="F24" s="95">
        <v>3</v>
      </c>
      <c r="G24" s="96"/>
      <c r="H24" s="3"/>
      <c r="I24" s="79"/>
      <c r="J24" s="193" t="s">
        <v>518</v>
      </c>
      <c r="K24" s="193"/>
      <c r="L24" s="193"/>
      <c r="M24" s="193"/>
      <c r="N24" s="193"/>
      <c r="O24" s="206"/>
      <c r="P24" s="3"/>
      <c r="Q24" s="3"/>
    </row>
    <row r="25" spans="1:17" ht="13.5">
      <c r="A25" s="3"/>
      <c r="B25" s="2"/>
      <c r="C25" s="190" t="s">
        <v>184</v>
      </c>
      <c r="D25" s="191"/>
      <c r="E25" s="192"/>
      <c r="F25" s="95">
        <v>3</v>
      </c>
      <c r="G25" s="96" t="s">
        <v>550</v>
      </c>
      <c r="H25" s="3"/>
      <c r="I25" s="80" t="s">
        <v>543</v>
      </c>
      <c r="J25" s="193" t="s">
        <v>16</v>
      </c>
      <c r="K25" s="193"/>
      <c r="L25" s="193"/>
      <c r="M25" s="6"/>
      <c r="N25" s="6"/>
      <c r="O25" s="104"/>
      <c r="P25" s="3"/>
      <c r="Q25" s="3"/>
    </row>
    <row r="26" spans="1:17" ht="13.5">
      <c r="A26" s="3"/>
      <c r="B26" s="2"/>
      <c r="C26" s="190" t="s">
        <v>553</v>
      </c>
      <c r="D26" s="191"/>
      <c r="E26" s="192"/>
      <c r="F26" s="95">
        <v>3</v>
      </c>
      <c r="G26" s="96"/>
      <c r="H26" s="3"/>
      <c r="I26" s="80" t="s">
        <v>38</v>
      </c>
      <c r="J26" s="193" t="s">
        <v>17</v>
      </c>
      <c r="K26" s="193"/>
      <c r="L26" s="193"/>
      <c r="M26" s="6"/>
      <c r="N26" s="6"/>
      <c r="O26" s="104"/>
      <c r="P26" s="3"/>
      <c r="Q26" s="3"/>
    </row>
    <row r="27" spans="1:17" ht="13.5">
      <c r="A27" s="3"/>
      <c r="B27" s="2"/>
      <c r="C27" s="190" t="s">
        <v>125</v>
      </c>
      <c r="D27" s="191"/>
      <c r="E27" s="192"/>
      <c r="F27" s="95">
        <v>3</v>
      </c>
      <c r="G27" s="96"/>
      <c r="H27" s="3"/>
      <c r="I27" s="230" t="s">
        <v>18</v>
      </c>
      <c r="J27" s="231"/>
      <c r="K27" s="231"/>
      <c r="L27" s="231"/>
      <c r="M27" s="6"/>
      <c r="N27" s="6"/>
      <c r="O27" s="104"/>
      <c r="P27" s="3"/>
      <c r="Q27" s="3"/>
    </row>
    <row r="28" spans="1:17" ht="14.25" thickBot="1">
      <c r="A28" s="3"/>
      <c r="B28" s="2"/>
      <c r="C28" s="198" t="s">
        <v>554</v>
      </c>
      <c r="D28" s="199"/>
      <c r="E28" s="200"/>
      <c r="F28" s="98">
        <v>2</v>
      </c>
      <c r="G28" s="99"/>
      <c r="H28" s="3"/>
      <c r="I28" s="77" t="s">
        <v>544</v>
      </c>
      <c r="J28" s="193" t="s">
        <v>520</v>
      </c>
      <c r="K28" s="193"/>
      <c r="L28" s="193"/>
      <c r="M28" s="193"/>
      <c r="N28" s="193"/>
      <c r="O28" s="206"/>
      <c r="P28" s="3"/>
      <c r="Q28" s="3"/>
    </row>
    <row r="29" spans="1:17" ht="14.25" thickBot="1">
      <c r="A29" s="3"/>
      <c r="B29" s="2"/>
      <c r="C29" s="6"/>
      <c r="D29" s="6"/>
      <c r="E29" s="6"/>
      <c r="F29" s="2"/>
      <c r="G29" s="2"/>
      <c r="H29" s="3"/>
      <c r="I29" s="79"/>
      <c r="J29" s="193" t="s">
        <v>19</v>
      </c>
      <c r="K29" s="193"/>
      <c r="L29" s="193"/>
      <c r="M29" s="193"/>
      <c r="N29" s="193"/>
      <c r="O29" s="206"/>
      <c r="P29" s="3"/>
      <c r="Q29" s="3"/>
    </row>
    <row r="30" spans="1:17" ht="13.5">
      <c r="A30" s="3"/>
      <c r="B30" s="3"/>
      <c r="C30" s="232" t="s">
        <v>7</v>
      </c>
      <c r="D30" s="218"/>
      <c r="E30" s="233"/>
      <c r="F30" s="28" t="s">
        <v>34</v>
      </c>
      <c r="G30" s="7" t="s">
        <v>5</v>
      </c>
      <c r="H30" s="3"/>
      <c r="I30" s="204" t="s">
        <v>20</v>
      </c>
      <c r="J30" s="205"/>
      <c r="K30" s="4"/>
      <c r="L30" s="4"/>
      <c r="M30" s="2"/>
      <c r="N30" s="2"/>
      <c r="O30" s="105"/>
      <c r="P30" s="3"/>
      <c r="Q30" s="3"/>
    </row>
    <row r="31" spans="1:17" ht="13.5">
      <c r="A31" s="3"/>
      <c r="B31" s="3"/>
      <c r="C31" s="190" t="s">
        <v>290</v>
      </c>
      <c r="D31" s="191"/>
      <c r="E31" s="192"/>
      <c r="F31" s="95">
        <v>3</v>
      </c>
      <c r="G31" s="96">
        <v>20</v>
      </c>
      <c r="H31" s="3"/>
      <c r="I31" s="77" t="s">
        <v>544</v>
      </c>
      <c r="J31" s="193" t="s">
        <v>521</v>
      </c>
      <c r="K31" s="193"/>
      <c r="L31" s="193"/>
      <c r="M31" s="193"/>
      <c r="N31" s="193"/>
      <c r="O31" s="206"/>
      <c r="P31" s="3"/>
      <c r="Q31" s="3"/>
    </row>
    <row r="32" spans="1:17" ht="13.5">
      <c r="A32" s="3"/>
      <c r="B32" s="3"/>
      <c r="C32" s="190" t="s">
        <v>555</v>
      </c>
      <c r="D32" s="191"/>
      <c r="E32" s="192"/>
      <c r="F32" s="95">
        <v>3</v>
      </c>
      <c r="G32" s="96">
        <v>24</v>
      </c>
      <c r="H32" s="3"/>
      <c r="I32" s="204" t="s">
        <v>21</v>
      </c>
      <c r="J32" s="205"/>
      <c r="K32" s="205"/>
      <c r="L32" s="205"/>
      <c r="M32" s="2"/>
      <c r="N32" s="2"/>
      <c r="O32" s="105"/>
      <c r="P32" s="3"/>
      <c r="Q32" s="3"/>
    </row>
    <row r="33" spans="1:17" ht="13.5">
      <c r="A33" s="3"/>
      <c r="B33" s="3"/>
      <c r="C33" s="190" t="s">
        <v>297</v>
      </c>
      <c r="D33" s="191"/>
      <c r="E33" s="192"/>
      <c r="F33" s="95">
        <v>3</v>
      </c>
      <c r="G33" s="96">
        <v>28</v>
      </c>
      <c r="H33" s="3"/>
      <c r="I33" s="77" t="s">
        <v>545</v>
      </c>
      <c r="J33" s="193" t="s">
        <v>22</v>
      </c>
      <c r="K33" s="193"/>
      <c r="L33" s="193"/>
      <c r="M33" s="193"/>
      <c r="N33" s="193"/>
      <c r="O33" s="206"/>
      <c r="P33" s="3"/>
      <c r="Q33" s="3"/>
    </row>
    <row r="34" spans="1:17" ht="13.5">
      <c r="A34" s="3"/>
      <c r="B34" s="3"/>
      <c r="C34" s="190" t="s">
        <v>429</v>
      </c>
      <c r="D34" s="191"/>
      <c r="E34" s="192"/>
      <c r="F34" s="95">
        <v>3</v>
      </c>
      <c r="G34" s="96">
        <v>32</v>
      </c>
      <c r="H34" s="3"/>
      <c r="I34" s="79"/>
      <c r="J34" s="193" t="s">
        <v>23</v>
      </c>
      <c r="K34" s="193"/>
      <c r="L34" s="193"/>
      <c r="M34" s="193"/>
      <c r="N34" s="193"/>
      <c r="O34" s="206"/>
      <c r="P34" s="3"/>
      <c r="Q34" s="3"/>
    </row>
    <row r="35" spans="1:17" ht="13.5">
      <c r="A35" s="3"/>
      <c r="B35" s="3"/>
      <c r="C35" s="190" t="s">
        <v>556</v>
      </c>
      <c r="D35" s="191"/>
      <c r="E35" s="192"/>
      <c r="F35" s="95">
        <v>3</v>
      </c>
      <c r="G35" s="96">
        <v>40</v>
      </c>
      <c r="H35" s="3"/>
      <c r="I35" s="79"/>
      <c r="J35" s="2"/>
      <c r="K35" s="2"/>
      <c r="L35" s="2"/>
      <c r="M35" s="2"/>
      <c r="N35" s="2"/>
      <c r="O35" s="105"/>
      <c r="P35" s="3"/>
      <c r="Q35" s="3"/>
    </row>
    <row r="36" spans="1:17" ht="14.25" thickBot="1">
      <c r="A36" s="3"/>
      <c r="B36" s="3"/>
      <c r="C36" s="198" t="s">
        <v>134</v>
      </c>
      <c r="D36" s="199"/>
      <c r="E36" s="200"/>
      <c r="F36" s="98">
        <v>3</v>
      </c>
      <c r="G36" s="99">
        <v>44</v>
      </c>
      <c r="H36" s="3"/>
      <c r="I36" s="77" t="s">
        <v>39</v>
      </c>
      <c r="J36" s="193" t="s">
        <v>24</v>
      </c>
      <c r="K36" s="193"/>
      <c r="L36" s="193"/>
      <c r="M36" s="193"/>
      <c r="N36" s="193" t="s">
        <v>40</v>
      </c>
      <c r="O36" s="206"/>
      <c r="P36" s="3"/>
      <c r="Q36" s="3"/>
    </row>
    <row r="37" spans="1:17" ht="14.25" thickBot="1">
      <c r="A37" s="3"/>
      <c r="B37" s="3"/>
      <c r="C37" s="3"/>
      <c r="D37" s="3"/>
      <c r="E37" s="3"/>
      <c r="F37" s="3"/>
      <c r="G37" s="3"/>
      <c r="H37" s="3"/>
      <c r="I37" s="79"/>
      <c r="J37" s="193" t="s">
        <v>25</v>
      </c>
      <c r="K37" s="193"/>
      <c r="L37" s="193"/>
      <c r="M37" s="193"/>
      <c r="N37" s="6" t="s">
        <v>41</v>
      </c>
      <c r="O37" s="104"/>
      <c r="P37" s="3"/>
      <c r="Q37" s="3"/>
    </row>
    <row r="38" spans="1:17" ht="13.5">
      <c r="A38" s="3"/>
      <c r="B38" s="3"/>
      <c r="C38" s="215"/>
      <c r="D38" s="217" t="s">
        <v>44</v>
      </c>
      <c r="E38" s="218"/>
      <c r="F38" s="218"/>
      <c r="G38" s="219"/>
      <c r="H38" s="3"/>
      <c r="I38" s="77" t="s">
        <v>26</v>
      </c>
      <c r="J38" s="193" t="s">
        <v>27</v>
      </c>
      <c r="K38" s="193"/>
      <c r="L38" s="193"/>
      <c r="M38" s="193"/>
      <c r="N38" s="193" t="s">
        <v>40</v>
      </c>
      <c r="O38" s="206"/>
      <c r="P38" s="3"/>
      <c r="Q38" s="3"/>
    </row>
    <row r="39" spans="1:17" ht="14.25" thickBot="1">
      <c r="A39" s="3"/>
      <c r="B39" s="3"/>
      <c r="C39" s="216"/>
      <c r="D39" s="88">
        <v>0</v>
      </c>
      <c r="E39" s="89">
        <v>1</v>
      </c>
      <c r="F39" s="89">
        <v>2</v>
      </c>
      <c r="G39" s="90">
        <v>3</v>
      </c>
      <c r="H39" s="3"/>
      <c r="I39" s="84"/>
      <c r="J39" s="223" t="s">
        <v>28</v>
      </c>
      <c r="K39" s="223"/>
      <c r="L39" s="223"/>
      <c r="M39" s="223"/>
      <c r="N39" s="179" t="s">
        <v>41</v>
      </c>
      <c r="O39" s="180"/>
      <c r="P39" s="3"/>
      <c r="Q39" s="3"/>
    </row>
    <row r="40" spans="1:17" ht="14.25" thickTop="1">
      <c r="A40" s="3"/>
      <c r="B40" s="3"/>
      <c r="C40" s="91" t="s">
        <v>45</v>
      </c>
      <c r="D40" s="92" t="s">
        <v>482</v>
      </c>
      <c r="E40" s="85">
        <v>5</v>
      </c>
      <c r="F40" s="121">
        <v>9</v>
      </c>
      <c r="G40" s="93">
        <v>70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3.5">
      <c r="A41" s="3"/>
      <c r="B41" s="3"/>
      <c r="C41" s="94" t="s">
        <v>47</v>
      </c>
      <c r="D41" s="95" t="s">
        <v>482</v>
      </c>
      <c r="E41" s="86" t="s">
        <v>492</v>
      </c>
      <c r="F41" s="86">
        <v>12</v>
      </c>
      <c r="G41" s="96">
        <v>90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3.5">
      <c r="A42" s="3"/>
      <c r="B42" s="3"/>
      <c r="C42" s="94" t="s">
        <v>49</v>
      </c>
      <c r="D42" s="95" t="s">
        <v>482</v>
      </c>
      <c r="E42" s="86" t="s">
        <v>492</v>
      </c>
      <c r="F42" s="86">
        <v>23</v>
      </c>
      <c r="G42" s="96">
        <v>80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 thickBot="1">
      <c r="A43" s="3"/>
      <c r="B43" s="3"/>
      <c r="C43" s="97" t="s">
        <v>51</v>
      </c>
      <c r="D43" s="98" t="s">
        <v>482</v>
      </c>
      <c r="E43" s="87" t="s">
        <v>492</v>
      </c>
      <c r="F43" s="87">
        <v>15</v>
      </c>
      <c r="G43" s="99">
        <v>55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53">
    <mergeCell ref="C38:C39"/>
    <mergeCell ref="D38:G38"/>
    <mergeCell ref="J33:O33"/>
    <mergeCell ref="J34:O34"/>
    <mergeCell ref="J36:M36"/>
    <mergeCell ref="N36:O36"/>
    <mergeCell ref="C33:E33"/>
    <mergeCell ref="C34:E34"/>
    <mergeCell ref="C35:E35"/>
    <mergeCell ref="C36:E36"/>
    <mergeCell ref="I20:O20"/>
    <mergeCell ref="I21:L21"/>
    <mergeCell ref="J22:O22"/>
    <mergeCell ref="J23:O23"/>
    <mergeCell ref="C17:E17"/>
    <mergeCell ref="C18:E18"/>
    <mergeCell ref="L3:M3"/>
    <mergeCell ref="L5:M5"/>
    <mergeCell ref="L4:M4"/>
    <mergeCell ref="J4:K4"/>
    <mergeCell ref="F15:I15"/>
    <mergeCell ref="J15:M15"/>
    <mergeCell ref="C15:E16"/>
    <mergeCell ref="B2:C2"/>
    <mergeCell ref="B3:C3"/>
    <mergeCell ref="B4:C4"/>
    <mergeCell ref="D2:F2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30:E30"/>
    <mergeCell ref="C31:E31"/>
    <mergeCell ref="C32:E32"/>
    <mergeCell ref="J24:O24"/>
    <mergeCell ref="J25:L25"/>
    <mergeCell ref="J26:L26"/>
    <mergeCell ref="I27:L27"/>
    <mergeCell ref="J38:M38"/>
    <mergeCell ref="J39:M39"/>
    <mergeCell ref="N38:O38"/>
    <mergeCell ref="N15:N16"/>
    <mergeCell ref="I30:J30"/>
    <mergeCell ref="I32:L32"/>
    <mergeCell ref="J37:M37"/>
    <mergeCell ref="J28:O28"/>
    <mergeCell ref="J29:O29"/>
    <mergeCell ref="J31:O3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5" width="5.625" style="0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42</v>
      </c>
      <c r="C2" s="212"/>
      <c r="D2" s="214" t="s">
        <v>84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53</v>
      </c>
      <c r="C3" s="213"/>
      <c r="D3" s="101"/>
      <c r="E3" s="42" t="s">
        <v>54</v>
      </c>
      <c r="F3" s="19">
        <v>50</v>
      </c>
      <c r="G3" s="102"/>
      <c r="H3" s="6"/>
      <c r="I3" s="6"/>
      <c r="J3" s="46" t="s">
        <v>55</v>
      </c>
      <c r="K3" s="43">
        <f>F3</f>
        <v>50</v>
      </c>
      <c r="L3" s="220">
        <f>IF(F3&lt;81,K2*(F3-1)*F3*(F3+1),K2*80*81*(3*F3-161))</f>
        <v>749700</v>
      </c>
      <c r="M3" s="220"/>
      <c r="N3" s="3"/>
      <c r="O3" s="3"/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56</v>
      </c>
      <c r="F4" s="41">
        <v>50</v>
      </c>
      <c r="G4" s="40"/>
      <c r="H4" s="6"/>
      <c r="I4" s="6"/>
      <c r="J4" s="222" t="s">
        <v>4</v>
      </c>
      <c r="K4" s="222"/>
      <c r="L4" s="220">
        <f>IF(F3&lt;81,3*K2*F3*(F3+1),3*K2*80*81)</f>
        <v>45900</v>
      </c>
      <c r="M4" s="220"/>
      <c r="N4" s="3"/>
      <c r="O4" s="3"/>
      <c r="P4" s="3">
        <f>IF(F4&lt;1,F3,F4)</f>
        <v>50</v>
      </c>
      <c r="Q4" s="3"/>
    </row>
    <row r="5" spans="1:17" ht="14.25" thickBot="1">
      <c r="A5" s="3"/>
      <c r="B5" s="3"/>
      <c r="C5" s="3"/>
      <c r="D5" s="3"/>
      <c r="E5" s="3"/>
      <c r="F5" s="3"/>
      <c r="G5" s="3"/>
      <c r="H5" s="3"/>
      <c r="I5" s="45"/>
      <c r="J5" s="46" t="s">
        <v>57</v>
      </c>
      <c r="K5" s="43">
        <v>1000</v>
      </c>
      <c r="L5" s="221">
        <f>K2*80*81*(3*1000-161)</f>
        <v>110380320</v>
      </c>
      <c r="M5" s="221"/>
      <c r="N5" s="3"/>
      <c r="O5" s="3"/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58</v>
      </c>
      <c r="E7" s="25"/>
      <c r="F7" s="26" t="s">
        <v>59</v>
      </c>
      <c r="G7" s="25"/>
      <c r="H7" s="27"/>
      <c r="I7" s="27" t="s">
        <v>60</v>
      </c>
      <c r="J7" s="27"/>
      <c r="K7" s="27"/>
      <c r="L7" s="103" t="s">
        <v>61</v>
      </c>
      <c r="M7" s="27"/>
      <c r="N7" s="60" t="s">
        <v>516</v>
      </c>
      <c r="O7" s="3"/>
      <c r="P7" s="2"/>
      <c r="Q7" s="3">
        <v>50</v>
      </c>
    </row>
    <row r="8" spans="1:17" ht="15" thickBot="1" thickTop="1">
      <c r="A8" s="3"/>
      <c r="B8" s="3"/>
      <c r="C8" s="32" t="s">
        <v>85</v>
      </c>
      <c r="D8" s="129">
        <v>15</v>
      </c>
      <c r="E8" s="22" t="s">
        <v>86</v>
      </c>
      <c r="F8" s="128">
        <v>2</v>
      </c>
      <c r="G8" s="1" t="s">
        <v>87</v>
      </c>
      <c r="H8" s="5" t="s">
        <v>0</v>
      </c>
      <c r="I8" s="21">
        <f aca="true" t="shared" si="0" ref="I8:I13">INT(F8)</f>
        <v>2</v>
      </c>
      <c r="J8" s="1" t="s">
        <v>88</v>
      </c>
      <c r="K8" s="5" t="s">
        <v>89</v>
      </c>
      <c r="L8" s="36"/>
      <c r="M8" s="22" t="s">
        <v>90</v>
      </c>
      <c r="N8" s="61">
        <f>IF(P8&gt;32767,32767,INT(P8))</f>
        <v>113</v>
      </c>
      <c r="O8" s="3"/>
      <c r="P8" s="50">
        <f aca="true" t="shared" si="1" ref="P8:P13">INT((D8+L8+I8*($F$3-1)))+(F8-I8)*($P$4-1)</f>
        <v>113</v>
      </c>
      <c r="Q8" s="3">
        <v>113</v>
      </c>
    </row>
    <row r="9" spans="1:17" ht="14.25" thickBot="1">
      <c r="A9" s="3"/>
      <c r="B9" s="3"/>
      <c r="C9" s="33" t="s">
        <v>91</v>
      </c>
      <c r="D9" s="130">
        <v>7</v>
      </c>
      <c r="E9" s="12" t="s">
        <v>86</v>
      </c>
      <c r="F9" s="126">
        <v>3</v>
      </c>
      <c r="G9" s="9" t="s">
        <v>87</v>
      </c>
      <c r="H9" s="11" t="s">
        <v>0</v>
      </c>
      <c r="I9" s="10">
        <f t="shared" si="0"/>
        <v>3</v>
      </c>
      <c r="J9" s="9" t="s">
        <v>88</v>
      </c>
      <c r="K9" s="11" t="s">
        <v>89</v>
      </c>
      <c r="L9" s="37"/>
      <c r="M9" s="12" t="s">
        <v>90</v>
      </c>
      <c r="N9" s="62">
        <f>IF(P9&gt;32767,32767,INT(P9))</f>
        <v>154</v>
      </c>
      <c r="O9" s="3"/>
      <c r="P9" s="50">
        <f t="shared" si="1"/>
        <v>154</v>
      </c>
      <c r="Q9" s="3">
        <v>154</v>
      </c>
    </row>
    <row r="10" spans="1:17" ht="13.5">
      <c r="A10" s="3"/>
      <c r="B10" s="3"/>
      <c r="C10" s="34" t="s">
        <v>92</v>
      </c>
      <c r="D10" s="125">
        <v>15</v>
      </c>
      <c r="E10" s="12" t="s">
        <v>86</v>
      </c>
      <c r="F10" s="126">
        <v>1.25</v>
      </c>
      <c r="G10" s="9" t="s">
        <v>87</v>
      </c>
      <c r="H10" s="11" t="s">
        <v>0</v>
      </c>
      <c r="I10" s="10">
        <f t="shared" si="0"/>
        <v>1</v>
      </c>
      <c r="J10" s="9" t="s">
        <v>88</v>
      </c>
      <c r="K10" s="11" t="s">
        <v>89</v>
      </c>
      <c r="L10" s="37"/>
      <c r="M10" s="12" t="s">
        <v>90</v>
      </c>
      <c r="N10" s="63">
        <f>IF(P10&gt;2499,2499,INT(P10))</f>
        <v>76</v>
      </c>
      <c r="O10" s="3"/>
      <c r="P10" s="50">
        <f t="shared" si="1"/>
        <v>76.25</v>
      </c>
      <c r="Q10" s="3">
        <v>15</v>
      </c>
    </row>
    <row r="11" spans="1:17" ht="13.5">
      <c r="A11" s="3"/>
      <c r="B11" s="3"/>
      <c r="C11" s="34" t="s">
        <v>93</v>
      </c>
      <c r="D11" s="125">
        <v>15</v>
      </c>
      <c r="E11" s="12" t="s">
        <v>86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88</v>
      </c>
      <c r="K11" s="11" t="s">
        <v>89</v>
      </c>
      <c r="L11" s="37"/>
      <c r="M11" s="12" t="s">
        <v>90</v>
      </c>
      <c r="N11" s="64">
        <f>IF(P11&gt;2499,2499,INT(P11))</f>
        <v>64</v>
      </c>
      <c r="O11" s="3"/>
      <c r="P11" s="50">
        <f t="shared" si="1"/>
        <v>64</v>
      </c>
      <c r="Q11" s="3">
        <v>12</v>
      </c>
    </row>
    <row r="12" spans="1:17" ht="13.5">
      <c r="A12" s="3"/>
      <c r="B12" s="3"/>
      <c r="C12" s="34" t="s">
        <v>94</v>
      </c>
      <c r="D12" s="125">
        <v>20</v>
      </c>
      <c r="E12" s="12" t="s">
        <v>86</v>
      </c>
      <c r="F12" s="126">
        <v>3.25</v>
      </c>
      <c r="G12" s="9" t="s">
        <v>2</v>
      </c>
      <c r="H12" s="11" t="s">
        <v>0</v>
      </c>
      <c r="I12" s="10">
        <f t="shared" si="0"/>
        <v>3</v>
      </c>
      <c r="J12" s="9" t="s">
        <v>88</v>
      </c>
      <c r="K12" s="11" t="s">
        <v>89</v>
      </c>
      <c r="L12" s="37"/>
      <c r="M12" s="12" t="s">
        <v>90</v>
      </c>
      <c r="N12" s="64">
        <f>IF(P12&gt;2499,2499,INT(P12))</f>
        <v>179</v>
      </c>
      <c r="O12" s="3"/>
      <c r="P12" s="50">
        <f t="shared" si="1"/>
        <v>179.25</v>
      </c>
      <c r="Q12" s="3">
        <v>35</v>
      </c>
    </row>
    <row r="13" spans="1:17" ht="14.25" thickBot="1">
      <c r="A13" s="3"/>
      <c r="B13" s="3"/>
      <c r="C13" s="35" t="s">
        <v>95</v>
      </c>
      <c r="D13" s="14">
        <v>17</v>
      </c>
      <c r="E13" s="17" t="s">
        <v>86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88</v>
      </c>
      <c r="K13" s="17" t="s">
        <v>89</v>
      </c>
      <c r="L13" s="38"/>
      <c r="M13" s="18" t="s">
        <v>90</v>
      </c>
      <c r="N13" s="65">
        <f>IF(P13&gt;255,255,INT(P13))</f>
        <v>66</v>
      </c>
      <c r="O13" s="3"/>
      <c r="P13" s="50">
        <f t="shared" si="1"/>
        <v>66</v>
      </c>
      <c r="Q13" s="3">
        <v>13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>
      <c r="A15" s="3"/>
      <c r="B15" s="3"/>
      <c r="C15" s="243" t="s">
        <v>9</v>
      </c>
      <c r="D15" s="244"/>
      <c r="E15" s="245"/>
      <c r="F15" s="217" t="s">
        <v>10</v>
      </c>
      <c r="G15" s="218"/>
      <c r="H15" s="218"/>
      <c r="I15" s="219"/>
      <c r="J15" s="232" t="s">
        <v>3</v>
      </c>
      <c r="K15" s="218"/>
      <c r="L15" s="218"/>
      <c r="M15" s="218"/>
      <c r="N15" s="228" t="s">
        <v>494</v>
      </c>
      <c r="O15" s="3"/>
      <c r="P15" s="2"/>
      <c r="Q15" s="3"/>
    </row>
    <row r="16" spans="1:17" ht="14.25" thickBot="1">
      <c r="A16" s="3"/>
      <c r="B16" s="3"/>
      <c r="C16" s="246"/>
      <c r="D16" s="247"/>
      <c r="E16" s="248"/>
      <c r="F16" s="66" t="s">
        <v>11</v>
      </c>
      <c r="G16" s="67" t="s">
        <v>12</v>
      </c>
      <c r="H16" s="67" t="s">
        <v>13</v>
      </c>
      <c r="I16" s="68" t="s">
        <v>72</v>
      </c>
      <c r="J16" s="66" t="s">
        <v>11</v>
      </c>
      <c r="K16" s="67" t="s">
        <v>12</v>
      </c>
      <c r="L16" s="67" t="s">
        <v>13</v>
      </c>
      <c r="M16" s="164" t="s">
        <v>72</v>
      </c>
      <c r="N16" s="229"/>
      <c r="O16" s="3"/>
      <c r="P16" s="2"/>
      <c r="Q16" s="3"/>
    </row>
    <row r="17" spans="1:17" ht="14.25" thickTop="1">
      <c r="A17" s="3"/>
      <c r="B17" s="3"/>
      <c r="C17" s="237" t="s">
        <v>96</v>
      </c>
      <c r="D17" s="238"/>
      <c r="E17" s="239"/>
      <c r="F17" s="69">
        <v>0</v>
      </c>
      <c r="G17" s="70">
        <v>0</v>
      </c>
      <c r="H17" s="70">
        <v>0</v>
      </c>
      <c r="I17" s="71">
        <v>0</v>
      </c>
      <c r="J17" s="72">
        <f>INT(INT($N$10)*(16+F17)/16)/5</f>
        <v>15.2</v>
      </c>
      <c r="K17" s="73">
        <f>INT(INT($N$11)*(16+G17)/16)/5</f>
        <v>12.8</v>
      </c>
      <c r="L17" s="73">
        <f>INT(INT($N$12)*(16+H17)/16)/5</f>
        <v>35.8</v>
      </c>
      <c r="M17" s="165">
        <f>INT(INT($N$13)+4*I17)/5</f>
        <v>13.2</v>
      </c>
      <c r="N17" s="183">
        <f>IF($F$3&lt;$G$43,P17,P17+1)</f>
        <v>4</v>
      </c>
      <c r="O17" s="3"/>
      <c r="P17" s="2">
        <v>4</v>
      </c>
      <c r="Q17" s="3"/>
    </row>
    <row r="18" spans="1:17" ht="14.25" thickBot="1">
      <c r="A18" s="3"/>
      <c r="B18" s="3"/>
      <c r="C18" s="240" t="s">
        <v>43</v>
      </c>
      <c r="D18" s="241"/>
      <c r="E18" s="242"/>
      <c r="F18" s="29">
        <v>-2</v>
      </c>
      <c r="G18" s="74">
        <v>-3</v>
      </c>
      <c r="H18" s="74">
        <v>4</v>
      </c>
      <c r="I18" s="48">
        <v>0</v>
      </c>
      <c r="J18" s="75">
        <f>INT(INT($N$10)*(16+F18)/16)/5</f>
        <v>13.2</v>
      </c>
      <c r="K18" s="76">
        <f>INT(INT($N$11)*(16+G18)/16)/5</f>
        <v>10.4</v>
      </c>
      <c r="L18" s="76">
        <f>INT(INT($N$12)*(16+H18)/16)/5</f>
        <v>44.6</v>
      </c>
      <c r="M18" s="166">
        <f>INT(INT($N$13)+4*I18)/5</f>
        <v>13.2</v>
      </c>
      <c r="N18" s="184">
        <f>IF($F$3&lt;$G$43,P18,P18+1)</f>
        <v>4</v>
      </c>
      <c r="O18" s="3"/>
      <c r="P18" s="2">
        <v>4</v>
      </c>
      <c r="Q18" s="3"/>
    </row>
    <row r="19" spans="1:17" ht="4.5" customHeight="1" thickBot="1">
      <c r="A19" s="3"/>
      <c r="B19" s="3"/>
      <c r="C19" s="102"/>
      <c r="D19" s="102"/>
      <c r="E19" s="102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3"/>
    </row>
    <row r="20" spans="1:17" ht="14.25" thickBot="1">
      <c r="A20" s="3"/>
      <c r="B20" s="2"/>
      <c r="C20" s="234" t="s">
        <v>6</v>
      </c>
      <c r="D20" s="235"/>
      <c r="E20" s="236"/>
      <c r="F20" s="82" t="s">
        <v>73</v>
      </c>
      <c r="G20" s="81" t="s">
        <v>74</v>
      </c>
      <c r="H20" s="3"/>
      <c r="I20" s="195" t="s">
        <v>14</v>
      </c>
      <c r="J20" s="196"/>
      <c r="K20" s="196"/>
      <c r="L20" s="196"/>
      <c r="M20" s="196"/>
      <c r="N20" s="196"/>
      <c r="O20" s="197"/>
      <c r="P20" s="3"/>
      <c r="Q20" s="3"/>
    </row>
    <row r="21" spans="1:17" ht="14.25" thickTop="1">
      <c r="A21" s="3"/>
      <c r="B21" s="2"/>
      <c r="C21" s="194" t="s">
        <v>391</v>
      </c>
      <c r="D21" s="188"/>
      <c r="E21" s="189"/>
      <c r="F21" s="92">
        <v>1</v>
      </c>
      <c r="G21" s="71"/>
      <c r="H21" s="3"/>
      <c r="I21" s="249" t="s">
        <v>517</v>
      </c>
      <c r="J21" s="250"/>
      <c r="K21" s="250"/>
      <c r="L21" s="250"/>
      <c r="M21" s="6"/>
      <c r="N21" s="6"/>
      <c r="O21" s="104"/>
      <c r="P21" s="3"/>
      <c r="Q21" s="3"/>
    </row>
    <row r="22" spans="1:17" ht="13.5">
      <c r="A22" s="3"/>
      <c r="B22" s="2"/>
      <c r="C22" s="190" t="s">
        <v>392</v>
      </c>
      <c r="D22" s="191"/>
      <c r="E22" s="192"/>
      <c r="F22" s="95">
        <v>1</v>
      </c>
      <c r="G22" s="47"/>
      <c r="H22" s="3"/>
      <c r="I22" s="77" t="s">
        <v>75</v>
      </c>
      <c r="J22" s="193" t="s">
        <v>76</v>
      </c>
      <c r="K22" s="193"/>
      <c r="L22" s="193"/>
      <c r="M22" s="193"/>
      <c r="N22" s="193"/>
      <c r="O22" s="206"/>
      <c r="P22" s="3"/>
      <c r="Q22" s="3"/>
    </row>
    <row r="23" spans="1:17" ht="13.5">
      <c r="A23" s="3"/>
      <c r="B23" s="2"/>
      <c r="C23" s="190" t="s">
        <v>393</v>
      </c>
      <c r="D23" s="191"/>
      <c r="E23" s="192"/>
      <c r="F23" s="95">
        <v>1</v>
      </c>
      <c r="G23" s="47"/>
      <c r="H23" s="3"/>
      <c r="I23" s="40"/>
      <c r="J23" s="193" t="s">
        <v>15</v>
      </c>
      <c r="K23" s="193"/>
      <c r="L23" s="193"/>
      <c r="M23" s="193"/>
      <c r="N23" s="193"/>
      <c r="O23" s="206"/>
      <c r="P23" s="3"/>
      <c r="Q23" s="3"/>
    </row>
    <row r="24" spans="1:17" ht="13.5">
      <c r="A24" s="3"/>
      <c r="B24" s="2"/>
      <c r="C24" s="190" t="s">
        <v>394</v>
      </c>
      <c r="D24" s="191"/>
      <c r="E24" s="192"/>
      <c r="F24" s="95">
        <v>1</v>
      </c>
      <c r="G24" s="47"/>
      <c r="H24" s="3"/>
      <c r="I24" s="79"/>
      <c r="J24" s="193" t="s">
        <v>518</v>
      </c>
      <c r="K24" s="193"/>
      <c r="L24" s="193"/>
      <c r="M24" s="193"/>
      <c r="N24" s="193"/>
      <c r="O24" s="206"/>
      <c r="P24" s="3"/>
      <c r="Q24" s="3"/>
    </row>
    <row r="25" spans="1:17" ht="13.5">
      <c r="A25" s="3"/>
      <c r="B25" s="2"/>
      <c r="C25" s="190" t="s">
        <v>395</v>
      </c>
      <c r="D25" s="191"/>
      <c r="E25" s="192"/>
      <c r="F25" s="95">
        <v>0</v>
      </c>
      <c r="G25" s="47"/>
      <c r="H25" s="3"/>
      <c r="I25" s="80" t="s">
        <v>82</v>
      </c>
      <c r="J25" s="193" t="s">
        <v>16</v>
      </c>
      <c r="K25" s="193"/>
      <c r="L25" s="193"/>
      <c r="M25" s="6"/>
      <c r="N25" s="6"/>
      <c r="O25" s="104"/>
      <c r="P25" s="3"/>
      <c r="Q25" s="3"/>
    </row>
    <row r="26" spans="1:17" ht="13.5">
      <c r="A26" s="3"/>
      <c r="B26" s="2"/>
      <c r="C26" s="190" t="s">
        <v>396</v>
      </c>
      <c r="D26" s="191"/>
      <c r="E26" s="192"/>
      <c r="F26" s="95">
        <v>0</v>
      </c>
      <c r="G26" s="47"/>
      <c r="H26" s="3"/>
      <c r="I26" s="80" t="s">
        <v>83</v>
      </c>
      <c r="J26" s="193" t="s">
        <v>17</v>
      </c>
      <c r="K26" s="193"/>
      <c r="L26" s="193"/>
      <c r="M26" s="6"/>
      <c r="N26" s="6"/>
      <c r="O26" s="104"/>
      <c r="P26" s="3"/>
      <c r="Q26" s="3"/>
    </row>
    <row r="27" spans="1:17" ht="13.5">
      <c r="A27" s="3"/>
      <c r="B27" s="2"/>
      <c r="C27" s="190" t="s">
        <v>397</v>
      </c>
      <c r="D27" s="191"/>
      <c r="E27" s="192"/>
      <c r="F27" s="95">
        <v>1</v>
      </c>
      <c r="G27" s="96" t="s">
        <v>328</v>
      </c>
      <c r="H27" s="3"/>
      <c r="I27" s="230" t="s">
        <v>18</v>
      </c>
      <c r="J27" s="231"/>
      <c r="K27" s="231"/>
      <c r="L27" s="231"/>
      <c r="M27" s="6"/>
      <c r="N27" s="6"/>
      <c r="O27" s="104"/>
      <c r="P27" s="3"/>
      <c r="Q27" s="3"/>
    </row>
    <row r="28" spans="1:17" ht="14.25" thickBot="1">
      <c r="A28" s="3"/>
      <c r="B28" s="2"/>
      <c r="C28" s="198" t="s">
        <v>398</v>
      </c>
      <c r="D28" s="199"/>
      <c r="E28" s="200"/>
      <c r="F28" s="98">
        <v>1</v>
      </c>
      <c r="G28" s="99" t="s">
        <v>328</v>
      </c>
      <c r="H28" s="3"/>
      <c r="I28" s="77" t="s">
        <v>97</v>
      </c>
      <c r="J28" s="193" t="s">
        <v>520</v>
      </c>
      <c r="K28" s="193"/>
      <c r="L28" s="193"/>
      <c r="M28" s="193"/>
      <c r="N28" s="193"/>
      <c r="O28" s="206"/>
      <c r="P28" s="3"/>
      <c r="Q28" s="3"/>
    </row>
    <row r="29" spans="1:17" ht="14.25" thickBot="1">
      <c r="A29" s="3"/>
      <c r="B29" s="2"/>
      <c r="C29" s="6"/>
      <c r="D29" s="6"/>
      <c r="E29" s="6"/>
      <c r="F29" s="2"/>
      <c r="G29" s="2"/>
      <c r="H29" s="3"/>
      <c r="I29" s="79"/>
      <c r="J29" s="193" t="s">
        <v>19</v>
      </c>
      <c r="K29" s="193"/>
      <c r="L29" s="193"/>
      <c r="M29" s="193"/>
      <c r="N29" s="193"/>
      <c r="O29" s="206"/>
      <c r="P29" s="3"/>
      <c r="Q29" s="3"/>
    </row>
    <row r="30" spans="1:17" ht="13.5">
      <c r="A30" s="3"/>
      <c r="B30" s="3"/>
      <c r="C30" s="232" t="s">
        <v>7</v>
      </c>
      <c r="D30" s="218"/>
      <c r="E30" s="233"/>
      <c r="F30" s="28" t="s">
        <v>77</v>
      </c>
      <c r="G30" s="7" t="s">
        <v>5</v>
      </c>
      <c r="H30" s="3"/>
      <c r="I30" s="204" t="s">
        <v>20</v>
      </c>
      <c r="J30" s="205"/>
      <c r="K30" s="4"/>
      <c r="L30" s="4"/>
      <c r="M30" s="2"/>
      <c r="N30" s="2"/>
      <c r="O30" s="105"/>
      <c r="P30" s="3"/>
      <c r="Q30" s="3"/>
    </row>
    <row r="31" spans="1:17" ht="13.5">
      <c r="A31" s="3"/>
      <c r="B31" s="3"/>
      <c r="C31" s="190" t="s">
        <v>382</v>
      </c>
      <c r="D31" s="191"/>
      <c r="E31" s="192"/>
      <c r="F31" s="95">
        <v>2</v>
      </c>
      <c r="G31" s="96">
        <v>28</v>
      </c>
      <c r="H31" s="3"/>
      <c r="I31" s="77" t="s">
        <v>97</v>
      </c>
      <c r="J31" s="193" t="s">
        <v>521</v>
      </c>
      <c r="K31" s="193"/>
      <c r="L31" s="193"/>
      <c r="M31" s="193"/>
      <c r="N31" s="193"/>
      <c r="O31" s="206"/>
      <c r="P31" s="3"/>
      <c r="Q31" s="3"/>
    </row>
    <row r="32" spans="1:17" ht="13.5">
      <c r="A32" s="3"/>
      <c r="B32" s="3"/>
      <c r="C32" s="190" t="s">
        <v>375</v>
      </c>
      <c r="D32" s="191"/>
      <c r="E32" s="192"/>
      <c r="F32" s="95">
        <v>2</v>
      </c>
      <c r="G32" s="96">
        <v>40</v>
      </c>
      <c r="H32" s="3"/>
      <c r="I32" s="204" t="s">
        <v>21</v>
      </c>
      <c r="J32" s="205"/>
      <c r="K32" s="205"/>
      <c r="L32" s="205"/>
      <c r="M32" s="2"/>
      <c r="N32" s="2"/>
      <c r="O32" s="105"/>
      <c r="P32" s="3"/>
      <c r="Q32" s="3"/>
    </row>
    <row r="33" spans="1:17" ht="13.5">
      <c r="A33" s="3"/>
      <c r="B33" s="3"/>
      <c r="C33" s="190" t="s">
        <v>399</v>
      </c>
      <c r="D33" s="191"/>
      <c r="E33" s="192"/>
      <c r="F33" s="95">
        <v>2</v>
      </c>
      <c r="G33" s="96">
        <v>48</v>
      </c>
      <c r="H33" s="3"/>
      <c r="I33" s="77" t="s">
        <v>98</v>
      </c>
      <c r="J33" s="193" t="s">
        <v>22</v>
      </c>
      <c r="K33" s="193"/>
      <c r="L33" s="193"/>
      <c r="M33" s="193"/>
      <c r="N33" s="193"/>
      <c r="O33" s="206"/>
      <c r="P33" s="3"/>
      <c r="Q33" s="3"/>
    </row>
    <row r="34" spans="1:17" ht="13.5">
      <c r="A34" s="3"/>
      <c r="B34" s="3"/>
      <c r="C34" s="190" t="s">
        <v>400</v>
      </c>
      <c r="D34" s="191"/>
      <c r="E34" s="192"/>
      <c r="F34" s="95">
        <v>2</v>
      </c>
      <c r="G34" s="96">
        <v>64</v>
      </c>
      <c r="H34" s="3"/>
      <c r="I34" s="79"/>
      <c r="J34" s="193" t="s">
        <v>23</v>
      </c>
      <c r="K34" s="193"/>
      <c r="L34" s="193"/>
      <c r="M34" s="193"/>
      <c r="N34" s="193"/>
      <c r="O34" s="206"/>
      <c r="P34" s="3"/>
      <c r="Q34" s="3"/>
    </row>
    <row r="35" spans="1:17" ht="13.5">
      <c r="A35" s="3"/>
      <c r="B35" s="3"/>
      <c r="C35" s="190" t="s">
        <v>287</v>
      </c>
      <c r="D35" s="191"/>
      <c r="E35" s="192"/>
      <c r="F35" s="95">
        <v>2</v>
      </c>
      <c r="G35" s="96">
        <v>80</v>
      </c>
      <c r="H35" s="3"/>
      <c r="I35" s="79"/>
      <c r="J35" s="2"/>
      <c r="K35" s="2"/>
      <c r="L35" s="2"/>
      <c r="M35" s="2"/>
      <c r="N35" s="2"/>
      <c r="O35" s="105"/>
      <c r="P35" s="3"/>
      <c r="Q35" s="3"/>
    </row>
    <row r="36" spans="1:17" ht="14.25" thickBot="1">
      <c r="A36" s="3"/>
      <c r="B36" s="3"/>
      <c r="C36" s="198" t="s">
        <v>388</v>
      </c>
      <c r="D36" s="199"/>
      <c r="E36" s="200"/>
      <c r="F36" s="98">
        <v>2</v>
      </c>
      <c r="G36" s="99">
        <v>104</v>
      </c>
      <c r="H36" s="3"/>
      <c r="I36" s="77" t="s">
        <v>79</v>
      </c>
      <c r="J36" s="193" t="s">
        <v>24</v>
      </c>
      <c r="K36" s="193"/>
      <c r="L36" s="193"/>
      <c r="M36" s="193"/>
      <c r="N36" s="193" t="s">
        <v>80</v>
      </c>
      <c r="O36" s="206"/>
      <c r="P36" s="3"/>
      <c r="Q36" s="3"/>
    </row>
    <row r="37" spans="1:17" ht="14.25" thickBot="1">
      <c r="A37" s="3"/>
      <c r="B37" s="3"/>
      <c r="C37" s="3"/>
      <c r="D37" s="3"/>
      <c r="E37" s="3"/>
      <c r="F37" s="3"/>
      <c r="G37" s="3"/>
      <c r="H37" s="3"/>
      <c r="I37" s="79"/>
      <c r="J37" s="193" t="s">
        <v>25</v>
      </c>
      <c r="K37" s="193"/>
      <c r="L37" s="193"/>
      <c r="M37" s="193"/>
      <c r="N37" s="6" t="s">
        <v>81</v>
      </c>
      <c r="O37" s="104"/>
      <c r="P37" s="3"/>
      <c r="Q37" s="3"/>
    </row>
    <row r="38" spans="1:17" ht="13.5">
      <c r="A38" s="3"/>
      <c r="B38" s="3"/>
      <c r="C38" s="215"/>
      <c r="D38" s="217" t="s">
        <v>44</v>
      </c>
      <c r="E38" s="218"/>
      <c r="F38" s="218"/>
      <c r="G38" s="219"/>
      <c r="H38" s="3"/>
      <c r="I38" s="77" t="s">
        <v>26</v>
      </c>
      <c r="J38" s="193" t="s">
        <v>27</v>
      </c>
      <c r="K38" s="193"/>
      <c r="L38" s="193"/>
      <c r="M38" s="193"/>
      <c r="N38" s="193" t="s">
        <v>80</v>
      </c>
      <c r="O38" s="206"/>
      <c r="P38" s="3"/>
      <c r="Q38" s="3"/>
    </row>
    <row r="39" spans="1:17" ht="14.25" thickBot="1">
      <c r="A39" s="3"/>
      <c r="B39" s="3"/>
      <c r="C39" s="216"/>
      <c r="D39" s="88">
        <v>0</v>
      </c>
      <c r="E39" s="89">
        <v>1</v>
      </c>
      <c r="F39" s="89">
        <v>2</v>
      </c>
      <c r="G39" s="90">
        <v>3</v>
      </c>
      <c r="H39" s="3"/>
      <c r="I39" s="84"/>
      <c r="J39" s="223" t="s">
        <v>28</v>
      </c>
      <c r="K39" s="223"/>
      <c r="L39" s="223"/>
      <c r="M39" s="223"/>
      <c r="N39" s="179" t="s">
        <v>81</v>
      </c>
      <c r="O39" s="180"/>
      <c r="P39" s="3"/>
      <c r="Q39" s="3"/>
    </row>
    <row r="40" spans="1:17" ht="14.25" thickTop="1">
      <c r="A40" s="3"/>
      <c r="B40" s="3"/>
      <c r="C40" s="91" t="s">
        <v>45</v>
      </c>
      <c r="D40" s="92" t="s">
        <v>46</v>
      </c>
      <c r="E40" s="85">
        <v>9</v>
      </c>
      <c r="F40" s="121">
        <v>27</v>
      </c>
      <c r="G40" s="93">
        <v>81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3.5">
      <c r="A41" s="3"/>
      <c r="B41" s="3"/>
      <c r="C41" s="94" t="s">
        <v>47</v>
      </c>
      <c r="D41" s="95" t="s">
        <v>48</v>
      </c>
      <c r="E41" s="86">
        <v>10</v>
      </c>
      <c r="F41" s="86">
        <v>30</v>
      </c>
      <c r="G41" s="96">
        <v>90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3.5">
      <c r="A42" s="3"/>
      <c r="B42" s="3"/>
      <c r="C42" s="94" t="s">
        <v>49</v>
      </c>
      <c r="D42" s="95" t="s">
        <v>50</v>
      </c>
      <c r="E42" s="86">
        <v>12</v>
      </c>
      <c r="F42" s="86">
        <v>28</v>
      </c>
      <c r="G42" s="96">
        <v>84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 thickBot="1">
      <c r="A43" s="3"/>
      <c r="B43" s="3"/>
      <c r="C43" s="97" t="s">
        <v>51</v>
      </c>
      <c r="D43" s="98" t="s">
        <v>52</v>
      </c>
      <c r="E43" s="87">
        <v>11</v>
      </c>
      <c r="F43" s="87">
        <v>33</v>
      </c>
      <c r="G43" s="99">
        <v>99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53">
    <mergeCell ref="J38:M38"/>
    <mergeCell ref="J39:M39"/>
    <mergeCell ref="N38:O38"/>
    <mergeCell ref="N15:N16"/>
    <mergeCell ref="I30:J30"/>
    <mergeCell ref="I32:L32"/>
    <mergeCell ref="J37:M37"/>
    <mergeCell ref="J28:O28"/>
    <mergeCell ref="J29:O29"/>
    <mergeCell ref="J31:O31"/>
    <mergeCell ref="J24:O24"/>
    <mergeCell ref="J25:L25"/>
    <mergeCell ref="J26:L26"/>
    <mergeCell ref="I27:L27"/>
    <mergeCell ref="C28:E28"/>
    <mergeCell ref="C30:E30"/>
    <mergeCell ref="C31:E31"/>
    <mergeCell ref="C32:E32"/>
    <mergeCell ref="C24:E24"/>
    <mergeCell ref="C25:E25"/>
    <mergeCell ref="C26:E26"/>
    <mergeCell ref="C27:E27"/>
    <mergeCell ref="C20:E20"/>
    <mergeCell ref="C21:E21"/>
    <mergeCell ref="C22:E22"/>
    <mergeCell ref="C23:E23"/>
    <mergeCell ref="B2:C2"/>
    <mergeCell ref="B3:C3"/>
    <mergeCell ref="B4:C4"/>
    <mergeCell ref="D2:F2"/>
    <mergeCell ref="C17:E17"/>
    <mergeCell ref="C18:E18"/>
    <mergeCell ref="L3:M3"/>
    <mergeCell ref="L5:M5"/>
    <mergeCell ref="L4:M4"/>
    <mergeCell ref="J4:K4"/>
    <mergeCell ref="F15:I15"/>
    <mergeCell ref="J15:M15"/>
    <mergeCell ref="C15:E16"/>
    <mergeCell ref="I20:O20"/>
    <mergeCell ref="I21:L21"/>
    <mergeCell ref="J22:O22"/>
    <mergeCell ref="J23:O23"/>
    <mergeCell ref="C38:C39"/>
    <mergeCell ref="D38:G38"/>
    <mergeCell ref="J33:O33"/>
    <mergeCell ref="J34:O34"/>
    <mergeCell ref="J36:M36"/>
    <mergeCell ref="N36:O36"/>
    <mergeCell ref="C33:E33"/>
    <mergeCell ref="C34:E34"/>
    <mergeCell ref="C35:E35"/>
    <mergeCell ref="C36:E3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238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45</v>
      </c>
      <c r="G3" s="102"/>
      <c r="H3" s="6"/>
      <c r="I3" s="6"/>
      <c r="J3" s="46" t="s">
        <v>31</v>
      </c>
      <c r="K3" s="43">
        <f>F3</f>
        <v>45</v>
      </c>
      <c r="L3" s="220">
        <f>IF(F3&lt;81,K2*(F3-1)*F3*(F3+1),K2*80*81*(3*F3-161))</f>
        <v>546480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45</v>
      </c>
      <c r="G4" s="40"/>
      <c r="H4" s="6"/>
      <c r="I4" s="6"/>
      <c r="J4" s="222" t="s">
        <v>4</v>
      </c>
      <c r="K4" s="222"/>
      <c r="L4" s="220">
        <f>IF(F3&lt;81,3*K2*F3*(F3+1),3*K2*80*81)</f>
        <v>37260</v>
      </c>
      <c r="M4" s="220"/>
      <c r="N4" s="3"/>
      <c r="O4" s="116" t="s">
        <v>219</v>
      </c>
      <c r="P4" s="3">
        <f>IF(F4&lt;1,F3,F4)</f>
        <v>45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220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221</v>
      </c>
      <c r="E7" s="25"/>
      <c r="F7" s="109" t="s">
        <v>222</v>
      </c>
      <c r="G7" s="25"/>
      <c r="H7" s="27"/>
      <c r="I7" s="27" t="s">
        <v>223</v>
      </c>
      <c r="J7" s="27"/>
      <c r="K7" s="27"/>
      <c r="L7" s="103" t="s">
        <v>224</v>
      </c>
      <c r="M7" s="27"/>
      <c r="N7" s="51" t="s">
        <v>516</v>
      </c>
      <c r="O7" s="57" t="s">
        <v>3</v>
      </c>
      <c r="P7" s="2"/>
      <c r="Q7" s="3">
        <v>45</v>
      </c>
    </row>
    <row r="8" spans="1:17" ht="15" thickBot="1" thickTop="1">
      <c r="A8" s="3"/>
      <c r="B8" s="3"/>
      <c r="C8" s="32" t="s">
        <v>104</v>
      </c>
      <c r="D8" s="129">
        <v>15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114</v>
      </c>
      <c r="O8" s="58"/>
      <c r="P8" s="50">
        <f aca="true" t="shared" si="1" ref="P8:P13">INT((D8+L8+I8*($F$3-1)))+(F8-I8)*($P$4-1)</f>
        <v>114</v>
      </c>
      <c r="Q8" s="3">
        <v>114</v>
      </c>
    </row>
    <row r="9" spans="1:17" ht="14.25" thickBot="1">
      <c r="A9" s="3"/>
      <c r="B9" s="3"/>
      <c r="C9" s="33" t="s">
        <v>110</v>
      </c>
      <c r="D9" s="130">
        <v>7</v>
      </c>
      <c r="E9" s="12" t="s">
        <v>105</v>
      </c>
      <c r="F9" s="126">
        <v>2.25</v>
      </c>
      <c r="G9" s="9" t="s">
        <v>106</v>
      </c>
      <c r="H9" s="11" t="s">
        <v>0</v>
      </c>
      <c r="I9" s="10">
        <f t="shared" si="0"/>
        <v>2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106</v>
      </c>
      <c r="O9" s="59"/>
      <c r="P9" s="50">
        <f t="shared" si="1"/>
        <v>106</v>
      </c>
      <c r="Q9" s="3">
        <v>106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2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103</v>
      </c>
      <c r="O10" s="119">
        <f>N10/5</f>
        <v>20.6</v>
      </c>
      <c r="P10" s="50">
        <f t="shared" si="1"/>
        <v>103</v>
      </c>
      <c r="Q10" s="3">
        <v>20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59</v>
      </c>
      <c r="O11" s="119">
        <f>N11/5</f>
        <v>11.8</v>
      </c>
      <c r="P11" s="50">
        <f t="shared" si="1"/>
        <v>59</v>
      </c>
      <c r="Q11" s="3">
        <v>11</v>
      </c>
    </row>
    <row r="12" spans="1:17" ht="13.5">
      <c r="A12" s="3"/>
      <c r="B12" s="3"/>
      <c r="C12" s="34" t="s">
        <v>113</v>
      </c>
      <c r="D12" s="125">
        <v>20</v>
      </c>
      <c r="E12" s="12" t="s">
        <v>105</v>
      </c>
      <c r="F12" s="126">
        <v>3</v>
      </c>
      <c r="G12" s="9" t="s">
        <v>2</v>
      </c>
      <c r="H12" s="11" t="s">
        <v>0</v>
      </c>
      <c r="I12" s="10">
        <f t="shared" si="0"/>
        <v>3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152</v>
      </c>
      <c r="O12" s="119">
        <f>N12/5</f>
        <v>30.4</v>
      </c>
      <c r="P12" s="50">
        <f t="shared" si="1"/>
        <v>152</v>
      </c>
      <c r="Q12" s="3">
        <v>30</v>
      </c>
    </row>
    <row r="13" spans="1:17" ht="14.25" thickBot="1">
      <c r="A13" s="3"/>
      <c r="B13" s="3"/>
      <c r="C13" s="35" t="s">
        <v>33</v>
      </c>
      <c r="D13" s="132">
        <v>15</v>
      </c>
      <c r="E13" s="18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59</v>
      </c>
      <c r="O13" s="120">
        <f>N13/5</f>
        <v>11.8</v>
      </c>
      <c r="P13" s="50">
        <f t="shared" si="1"/>
        <v>59</v>
      </c>
      <c r="Q13" s="3">
        <v>11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312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313</v>
      </c>
      <c r="D17" s="191"/>
      <c r="E17" s="192"/>
      <c r="F17" s="11">
        <v>3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314</v>
      </c>
      <c r="D18" s="191"/>
      <c r="E18" s="192"/>
      <c r="F18" s="11">
        <v>3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315</v>
      </c>
      <c r="D19" s="191"/>
      <c r="E19" s="192"/>
      <c r="F19" s="11">
        <v>3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316</v>
      </c>
      <c r="D20" s="191"/>
      <c r="E20" s="192"/>
      <c r="F20" s="11">
        <v>3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317</v>
      </c>
      <c r="D21" s="191"/>
      <c r="E21" s="192"/>
      <c r="F21" s="11">
        <v>2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318</v>
      </c>
      <c r="D22" s="191"/>
      <c r="E22" s="192"/>
      <c r="F22" s="11">
        <v>3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319</v>
      </c>
      <c r="D23" s="199"/>
      <c r="E23" s="200"/>
      <c r="F23" s="17">
        <v>2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225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371</v>
      </c>
      <c r="D26" s="191"/>
      <c r="E26" s="192"/>
      <c r="F26" s="95">
        <v>3</v>
      </c>
      <c r="G26" s="96">
        <v>44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372</v>
      </c>
      <c r="D27" s="191"/>
      <c r="E27" s="192"/>
      <c r="F27" s="95">
        <v>3</v>
      </c>
      <c r="G27" s="96">
        <v>48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373</v>
      </c>
      <c r="D28" s="191"/>
      <c r="E28" s="192"/>
      <c r="F28" s="95">
        <v>3</v>
      </c>
      <c r="G28" s="96">
        <v>64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374</v>
      </c>
      <c r="D29" s="191"/>
      <c r="E29" s="192"/>
      <c r="F29" s="95">
        <v>3</v>
      </c>
      <c r="G29" s="96">
        <v>76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282</v>
      </c>
      <c r="D30" s="191"/>
      <c r="E30" s="192"/>
      <c r="F30" s="95">
        <v>3</v>
      </c>
      <c r="G30" s="96">
        <v>88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375</v>
      </c>
      <c r="D31" s="199"/>
      <c r="E31" s="200"/>
      <c r="F31" s="98">
        <v>2</v>
      </c>
      <c r="G31" s="99">
        <v>96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237</v>
      </c>
      <c r="E35" s="85">
        <v>6</v>
      </c>
      <c r="F35" s="121">
        <v>15</v>
      </c>
      <c r="G35" s="93">
        <v>80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237</v>
      </c>
      <c r="E36" s="86">
        <v>10</v>
      </c>
      <c r="F36" s="86">
        <v>18</v>
      </c>
      <c r="G36" s="96">
        <v>80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237</v>
      </c>
      <c r="E37" s="86">
        <v>7</v>
      </c>
      <c r="F37" s="86">
        <v>26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237</v>
      </c>
      <c r="E38" s="87">
        <v>5</v>
      </c>
      <c r="F38" s="87">
        <v>18</v>
      </c>
      <c r="G38" s="99">
        <v>60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R48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customWidth="1"/>
    <col min="3" max="15" width="5.625" style="0" customWidth="1"/>
    <col min="16" max="16" width="5.50390625" style="172" hidden="1" customWidth="1"/>
    <col min="17" max="17" width="5.625" style="0" customWidth="1"/>
  </cols>
  <sheetData>
    <row r="1" spans="1:18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0"/>
      <c r="Q1" s="3"/>
      <c r="R1" s="3"/>
    </row>
    <row r="2" spans="1:18" ht="14.25" thickBot="1">
      <c r="A2" s="3"/>
      <c r="B2" s="157" t="s">
        <v>42</v>
      </c>
      <c r="C2" s="157"/>
      <c r="D2" s="214" t="s">
        <v>430</v>
      </c>
      <c r="E2" s="214"/>
      <c r="F2" s="214"/>
      <c r="G2" s="3"/>
      <c r="H2" s="2"/>
      <c r="I2" s="2"/>
      <c r="J2" s="44" t="s">
        <v>1</v>
      </c>
      <c r="K2" s="39">
        <v>10</v>
      </c>
      <c r="L2" s="3"/>
      <c r="M2" s="3"/>
      <c r="N2" s="3"/>
      <c r="O2" s="3"/>
      <c r="P2" s="100"/>
      <c r="Q2" s="100"/>
      <c r="R2" s="3"/>
    </row>
    <row r="3" spans="1:18" ht="14.25" thickBot="1">
      <c r="A3" s="3"/>
      <c r="B3" s="46" t="s">
        <v>29</v>
      </c>
      <c r="C3" s="46"/>
      <c r="D3" s="101"/>
      <c r="E3" s="42" t="s">
        <v>30</v>
      </c>
      <c r="F3" s="19">
        <v>2</v>
      </c>
      <c r="G3" s="102"/>
      <c r="H3" s="6"/>
      <c r="I3" s="6"/>
      <c r="J3" s="46" t="s">
        <v>31</v>
      </c>
      <c r="K3" s="43">
        <f>F3</f>
        <v>2</v>
      </c>
      <c r="L3" s="220">
        <f>IF(F3&lt;81,K2*(F3-1)*F3*(F3+1),K2*80*81*(3*F3-161))</f>
        <v>60</v>
      </c>
      <c r="M3" s="220"/>
      <c r="N3" s="3"/>
      <c r="O3" s="3"/>
      <c r="P3" s="100"/>
      <c r="Q3" s="3"/>
      <c r="R3" s="3"/>
    </row>
    <row r="4" spans="1:18" ht="14.25" thickBot="1">
      <c r="A4" s="3"/>
      <c r="H4" s="6"/>
      <c r="I4" s="6"/>
      <c r="J4" s="222" t="s">
        <v>4</v>
      </c>
      <c r="K4" s="222"/>
      <c r="L4" s="220">
        <f>IF(F3&lt;81,3*K2*F3*(F3+1),3*K2*80*81)</f>
        <v>180</v>
      </c>
      <c r="M4" s="220"/>
      <c r="N4" s="3"/>
      <c r="O4" s="3"/>
      <c r="P4" s="3">
        <f>IF(F4&lt;1,F3,F4)</f>
        <v>2</v>
      </c>
      <c r="R4" s="3"/>
    </row>
    <row r="5" spans="1:18" ht="4.5" customHeight="1" thickBot="1">
      <c r="A5" s="3"/>
      <c r="B5" s="3"/>
      <c r="C5" s="3"/>
      <c r="D5" s="3"/>
      <c r="E5" s="4"/>
      <c r="F5" s="30"/>
      <c r="G5" s="31"/>
      <c r="H5" s="6"/>
      <c r="I5" s="6"/>
      <c r="J5" s="6"/>
      <c r="K5" s="6"/>
      <c r="L5" s="6"/>
      <c r="M5" s="6"/>
      <c r="N5" s="3"/>
      <c r="P5" s="6"/>
      <c r="R5" s="3"/>
    </row>
    <row r="6" spans="1:16" ht="14.25" thickBot="1">
      <c r="A6" s="3"/>
      <c r="B6" s="3"/>
      <c r="C6" s="23"/>
      <c r="D6" s="24" t="s">
        <v>499</v>
      </c>
      <c r="E6" s="25"/>
      <c r="F6" s="26" t="s">
        <v>500</v>
      </c>
      <c r="G6" s="25"/>
      <c r="H6" s="27"/>
      <c r="I6" s="27" t="s">
        <v>501</v>
      </c>
      <c r="J6" s="27"/>
      <c r="K6" s="27"/>
      <c r="L6" s="60" t="s">
        <v>493</v>
      </c>
      <c r="N6" s="158"/>
      <c r="O6" s="2"/>
      <c r="P6"/>
    </row>
    <row r="7" spans="1:16" ht="15" thickBot="1" thickTop="1">
      <c r="A7" s="3"/>
      <c r="B7" s="3"/>
      <c r="C7" s="32" t="s">
        <v>502</v>
      </c>
      <c r="D7" s="20">
        <v>18</v>
      </c>
      <c r="E7" s="5" t="s">
        <v>0</v>
      </c>
      <c r="F7" s="159">
        <v>3</v>
      </c>
      <c r="G7" s="1" t="s">
        <v>503</v>
      </c>
      <c r="H7" s="5" t="s">
        <v>0</v>
      </c>
      <c r="I7" s="21">
        <f aca="true" t="shared" si="0" ref="I7:I12">INT(F7)</f>
        <v>3</v>
      </c>
      <c r="J7" s="1" t="s">
        <v>504</v>
      </c>
      <c r="K7" s="22" t="s">
        <v>505</v>
      </c>
      <c r="L7" s="61">
        <f>IF(P7&gt;32767,32767,INT(P7))</f>
        <v>21</v>
      </c>
      <c r="N7" s="160"/>
      <c r="P7" s="50">
        <f aca="true" t="shared" si="1" ref="P7:P12">INT((D7+I7*($F$3-1)))+(F7-I7)*($P$4-1)</f>
        <v>21</v>
      </c>
    </row>
    <row r="8" spans="1:16" ht="14.25" thickBot="1">
      <c r="A8" s="3"/>
      <c r="B8" s="3"/>
      <c r="C8" s="33" t="s">
        <v>506</v>
      </c>
      <c r="D8" s="8">
        <v>10</v>
      </c>
      <c r="E8" s="11" t="s">
        <v>0</v>
      </c>
      <c r="F8" s="161">
        <v>1.25</v>
      </c>
      <c r="G8" s="9" t="s">
        <v>503</v>
      </c>
      <c r="H8" s="11" t="s">
        <v>0</v>
      </c>
      <c r="I8" s="10">
        <f t="shared" si="0"/>
        <v>1</v>
      </c>
      <c r="J8" s="9" t="s">
        <v>504</v>
      </c>
      <c r="K8" s="12" t="s">
        <v>505</v>
      </c>
      <c r="L8" s="62">
        <f>IF(P8&gt;32767,32767,INT(P8))</f>
        <v>11</v>
      </c>
      <c r="N8" s="160"/>
      <c r="P8" s="50">
        <f t="shared" si="1"/>
        <v>11.25</v>
      </c>
    </row>
    <row r="9" spans="1:16" ht="13.5">
      <c r="A9" s="3"/>
      <c r="B9" s="3"/>
      <c r="C9" s="34" t="s">
        <v>507</v>
      </c>
      <c r="D9" s="13">
        <v>18</v>
      </c>
      <c r="E9" s="11" t="s">
        <v>508</v>
      </c>
      <c r="F9" s="161">
        <v>2.25</v>
      </c>
      <c r="G9" s="9" t="s">
        <v>503</v>
      </c>
      <c r="H9" s="11" t="s">
        <v>0</v>
      </c>
      <c r="I9" s="10">
        <f t="shared" si="0"/>
        <v>2</v>
      </c>
      <c r="J9" s="9" t="s">
        <v>504</v>
      </c>
      <c r="K9" s="12" t="s">
        <v>505</v>
      </c>
      <c r="L9" s="63">
        <f>IF(P9&gt;2499,2499,INT(P9))</f>
        <v>20</v>
      </c>
      <c r="N9" s="160"/>
      <c r="P9" s="50">
        <f t="shared" si="1"/>
        <v>20.25</v>
      </c>
    </row>
    <row r="10" spans="1:16" ht="13.5">
      <c r="A10" s="3"/>
      <c r="B10" s="3"/>
      <c r="C10" s="34" t="s">
        <v>509</v>
      </c>
      <c r="D10" s="13">
        <v>30</v>
      </c>
      <c r="E10" s="11" t="s">
        <v>508</v>
      </c>
      <c r="F10" s="161">
        <v>2</v>
      </c>
      <c r="G10" s="9" t="s">
        <v>2</v>
      </c>
      <c r="H10" s="11" t="s">
        <v>0</v>
      </c>
      <c r="I10" s="10">
        <f t="shared" si="0"/>
        <v>2</v>
      </c>
      <c r="J10" s="9" t="s">
        <v>504</v>
      </c>
      <c r="K10" s="12" t="s">
        <v>505</v>
      </c>
      <c r="L10" s="64">
        <f>IF(P10&gt;2499,2499,INT(P10))</f>
        <v>32</v>
      </c>
      <c r="N10" s="160"/>
      <c r="P10" s="50">
        <f t="shared" si="1"/>
        <v>32</v>
      </c>
    </row>
    <row r="11" spans="1:16" ht="13.5">
      <c r="A11" s="3"/>
      <c r="B11" s="3"/>
      <c r="C11" s="34" t="s">
        <v>510</v>
      </c>
      <c r="D11" s="13">
        <v>21</v>
      </c>
      <c r="E11" s="11" t="s">
        <v>508</v>
      </c>
      <c r="F11" s="161">
        <v>1.25</v>
      </c>
      <c r="G11" s="9" t="s">
        <v>2</v>
      </c>
      <c r="H11" s="11" t="s">
        <v>0</v>
      </c>
      <c r="I11" s="10">
        <f t="shared" si="0"/>
        <v>1</v>
      </c>
      <c r="J11" s="9" t="s">
        <v>504</v>
      </c>
      <c r="K11" s="12" t="s">
        <v>505</v>
      </c>
      <c r="L11" s="64">
        <f>IF(P11&gt;2499,2499,INT(P11))</f>
        <v>22</v>
      </c>
      <c r="N11" s="160"/>
      <c r="P11" s="50">
        <f t="shared" si="1"/>
        <v>22.25</v>
      </c>
    </row>
    <row r="12" spans="1:16" ht="14.25" thickBot="1">
      <c r="A12" s="3"/>
      <c r="C12" s="35" t="s">
        <v>511</v>
      </c>
      <c r="D12" s="14">
        <v>10</v>
      </c>
      <c r="E12" s="17" t="s">
        <v>508</v>
      </c>
      <c r="F12" s="162">
        <v>1</v>
      </c>
      <c r="G12" s="15" t="s">
        <v>2</v>
      </c>
      <c r="H12" s="17" t="s">
        <v>0</v>
      </c>
      <c r="I12" s="16">
        <f t="shared" si="0"/>
        <v>1</v>
      </c>
      <c r="J12" s="15" t="s">
        <v>504</v>
      </c>
      <c r="K12" s="18" t="s">
        <v>505</v>
      </c>
      <c r="L12" s="65">
        <f>IF(P12&gt;255,255,INT(P12))</f>
        <v>11</v>
      </c>
      <c r="N12" s="160"/>
      <c r="P12" s="50">
        <f t="shared" si="1"/>
        <v>11</v>
      </c>
    </row>
    <row r="13" spans="1:18" ht="4.5" customHeight="1" thickBot="1">
      <c r="A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3"/>
    </row>
    <row r="14" spans="1:18" ht="13.5">
      <c r="A14" s="3"/>
      <c r="C14" s="243" t="s">
        <v>9</v>
      </c>
      <c r="D14" s="244"/>
      <c r="E14" s="245"/>
      <c r="F14" s="217" t="s">
        <v>10</v>
      </c>
      <c r="G14" s="218"/>
      <c r="H14" s="218"/>
      <c r="I14" s="219"/>
      <c r="J14" s="232" t="s">
        <v>3</v>
      </c>
      <c r="K14" s="218"/>
      <c r="L14" s="218"/>
      <c r="M14" s="257"/>
      <c r="N14" s="258" t="s">
        <v>494</v>
      </c>
      <c r="P14" s="2"/>
      <c r="R14" s="3"/>
    </row>
    <row r="15" spans="1:18" ht="14.25" thickBot="1">
      <c r="A15" s="3"/>
      <c r="C15" s="251"/>
      <c r="D15" s="252"/>
      <c r="E15" s="253"/>
      <c r="F15" s="66" t="s">
        <v>11</v>
      </c>
      <c r="G15" s="67" t="s">
        <v>12</v>
      </c>
      <c r="H15" s="67" t="s">
        <v>13</v>
      </c>
      <c r="I15" s="68" t="s">
        <v>33</v>
      </c>
      <c r="J15" s="163" t="s">
        <v>11</v>
      </c>
      <c r="K15" s="67" t="s">
        <v>12</v>
      </c>
      <c r="L15" s="67" t="s">
        <v>13</v>
      </c>
      <c r="M15" s="164" t="s">
        <v>33</v>
      </c>
      <c r="N15" s="259"/>
      <c r="P15" s="2"/>
      <c r="R15" s="3"/>
    </row>
    <row r="16" spans="1:18" ht="15" thickBot="1" thickTop="1">
      <c r="A16" s="3"/>
      <c r="C16" s="254" t="s">
        <v>430</v>
      </c>
      <c r="D16" s="255"/>
      <c r="E16" s="256"/>
      <c r="F16" s="175">
        <v>2</v>
      </c>
      <c r="G16" s="173">
        <v>2</v>
      </c>
      <c r="H16" s="173">
        <v>-3</v>
      </c>
      <c r="I16" s="174">
        <v>0</v>
      </c>
      <c r="J16" s="176">
        <f>INT(INT($L$9)*(16+F16)/16)/5</f>
        <v>4.4</v>
      </c>
      <c r="K16" s="177">
        <f>INT(INT($L$10)*(16+G16)/16)/5</f>
        <v>7.2</v>
      </c>
      <c r="L16" s="177">
        <f>INT(INT($L$11)*(16+H16)/16)/5</f>
        <v>3.4</v>
      </c>
      <c r="M16" s="178">
        <f>INT(INT($L$12)+4*I16)/5</f>
        <v>2.2</v>
      </c>
      <c r="N16" s="185">
        <f>IF($F$3&lt;$G$33,P16,P16+1)</f>
        <v>4</v>
      </c>
      <c r="P16" s="2">
        <v>4</v>
      </c>
      <c r="R16" s="3"/>
    </row>
    <row r="17" spans="1:18" ht="4.5" customHeight="1" thickBot="1">
      <c r="A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0"/>
      <c r="Q17" s="2"/>
      <c r="R17" s="3"/>
    </row>
    <row r="18" spans="1:18" ht="14.25" thickBot="1">
      <c r="A18" s="3"/>
      <c r="C18" s="201" t="s">
        <v>6</v>
      </c>
      <c r="D18" s="202"/>
      <c r="E18" s="203"/>
      <c r="F18" s="26" t="s">
        <v>114</v>
      </c>
      <c r="G18" s="81" t="s">
        <v>115</v>
      </c>
      <c r="I18" s="195" t="s">
        <v>14</v>
      </c>
      <c r="J18" s="196"/>
      <c r="K18" s="196"/>
      <c r="L18" s="196"/>
      <c r="M18" s="196"/>
      <c r="N18" s="196"/>
      <c r="O18" s="197"/>
      <c r="P18" s="167"/>
      <c r="Q18" s="3"/>
      <c r="R18" s="3"/>
    </row>
    <row r="19" spans="1:18" ht="14.25" thickTop="1">
      <c r="A19" s="3"/>
      <c r="C19" s="194" t="s">
        <v>184</v>
      </c>
      <c r="D19" s="188"/>
      <c r="E19" s="189"/>
      <c r="F19" s="5">
        <v>1</v>
      </c>
      <c r="G19" s="71"/>
      <c r="I19" s="207" t="s">
        <v>495</v>
      </c>
      <c r="J19" s="208"/>
      <c r="K19" s="208"/>
      <c r="L19" s="208"/>
      <c r="M19" s="6"/>
      <c r="N19" s="6"/>
      <c r="O19" s="104"/>
      <c r="P19" s="160"/>
      <c r="Q19" s="3"/>
      <c r="R19" s="3"/>
    </row>
    <row r="20" spans="1:18" ht="13.5">
      <c r="A20" s="3"/>
      <c r="C20" s="190" t="s">
        <v>287</v>
      </c>
      <c r="D20" s="191"/>
      <c r="E20" s="192"/>
      <c r="F20" s="11">
        <v>1</v>
      </c>
      <c r="G20" s="47"/>
      <c r="I20" s="77" t="s">
        <v>35</v>
      </c>
      <c r="J20" s="193" t="s">
        <v>36</v>
      </c>
      <c r="K20" s="193"/>
      <c r="L20" s="193"/>
      <c r="M20" s="193"/>
      <c r="N20" s="193"/>
      <c r="O20" s="206"/>
      <c r="P20" s="160"/>
      <c r="Q20" s="3"/>
      <c r="R20" s="3"/>
    </row>
    <row r="21" spans="1:18" ht="13.5">
      <c r="A21" s="3"/>
      <c r="C21" s="190"/>
      <c r="D21" s="191"/>
      <c r="E21" s="192"/>
      <c r="F21" s="11"/>
      <c r="G21" s="47"/>
      <c r="I21" s="40"/>
      <c r="J21" s="193" t="s">
        <v>15</v>
      </c>
      <c r="K21" s="193"/>
      <c r="L21" s="193"/>
      <c r="M21" s="193"/>
      <c r="N21" s="193"/>
      <c r="O21" s="206"/>
      <c r="P21" s="160"/>
      <c r="Q21" s="3"/>
      <c r="R21" s="3"/>
    </row>
    <row r="22" spans="1:18" ht="13.5">
      <c r="A22" s="3"/>
      <c r="C22" s="190"/>
      <c r="D22" s="191"/>
      <c r="E22" s="192"/>
      <c r="F22" s="11"/>
      <c r="G22" s="47"/>
      <c r="I22" s="79"/>
      <c r="J22" s="193" t="s">
        <v>496</v>
      </c>
      <c r="K22" s="193"/>
      <c r="L22" s="193"/>
      <c r="M22" s="193"/>
      <c r="N22" s="193"/>
      <c r="O22" s="206"/>
      <c r="P22" s="160"/>
      <c r="Q22" s="3"/>
      <c r="R22" s="3"/>
    </row>
    <row r="23" spans="1:18" ht="13.5">
      <c r="A23" s="3"/>
      <c r="C23" s="190"/>
      <c r="D23" s="191"/>
      <c r="E23" s="192"/>
      <c r="F23" s="11"/>
      <c r="G23" s="47"/>
      <c r="I23" s="80" t="s">
        <v>37</v>
      </c>
      <c r="J23" s="193" t="s">
        <v>16</v>
      </c>
      <c r="K23" s="193"/>
      <c r="L23" s="193"/>
      <c r="M23" s="6"/>
      <c r="N23" s="6"/>
      <c r="O23" s="104"/>
      <c r="P23" s="160"/>
      <c r="Q23" s="3"/>
      <c r="R23" s="3"/>
    </row>
    <row r="24" spans="1:18" ht="13.5">
      <c r="A24" s="3"/>
      <c r="C24" s="190"/>
      <c r="D24" s="191"/>
      <c r="E24" s="192"/>
      <c r="F24" s="11"/>
      <c r="G24" s="47"/>
      <c r="I24" s="80" t="s">
        <v>38</v>
      </c>
      <c r="J24" s="193" t="s">
        <v>17</v>
      </c>
      <c r="K24" s="193"/>
      <c r="L24" s="193"/>
      <c r="M24" s="6"/>
      <c r="N24" s="6"/>
      <c r="O24" s="104"/>
      <c r="P24" s="160"/>
      <c r="Q24" s="3"/>
      <c r="R24" s="3"/>
    </row>
    <row r="25" spans="1:18" ht="13.5" customHeight="1">
      <c r="A25" s="3"/>
      <c r="C25" s="190"/>
      <c r="D25" s="191"/>
      <c r="E25" s="192"/>
      <c r="F25" s="11"/>
      <c r="G25" s="47"/>
      <c r="I25" s="170" t="s">
        <v>18</v>
      </c>
      <c r="J25" s="49"/>
      <c r="K25" s="49"/>
      <c r="L25" s="49"/>
      <c r="M25" s="6"/>
      <c r="N25" s="6"/>
      <c r="O25" s="104"/>
      <c r="P25" s="160"/>
      <c r="Q25" s="3"/>
      <c r="R25" s="3"/>
    </row>
    <row r="26" spans="1:18" ht="13.5" customHeight="1" thickBot="1">
      <c r="A26" s="3"/>
      <c r="C26" s="198"/>
      <c r="D26" s="199"/>
      <c r="E26" s="200"/>
      <c r="F26" s="17"/>
      <c r="G26" s="48"/>
      <c r="I26" s="77" t="s">
        <v>512</v>
      </c>
      <c r="J26" s="193" t="s">
        <v>497</v>
      </c>
      <c r="K26" s="193"/>
      <c r="L26" s="193"/>
      <c r="M26" s="193"/>
      <c r="N26" s="193"/>
      <c r="O26" s="206"/>
      <c r="P26" s="160"/>
      <c r="Q26" s="3"/>
      <c r="R26" s="3"/>
    </row>
    <row r="27" spans="1:18" ht="13.5" customHeight="1" thickBot="1">
      <c r="A27" s="3"/>
      <c r="B27" s="3"/>
      <c r="C27" s="3"/>
      <c r="D27" s="3"/>
      <c r="E27" s="3"/>
      <c r="F27" s="3"/>
      <c r="G27" s="3"/>
      <c r="H27" s="3"/>
      <c r="I27" s="79"/>
      <c r="J27" s="193" t="s">
        <v>19</v>
      </c>
      <c r="K27" s="193"/>
      <c r="L27" s="193"/>
      <c r="M27" s="193"/>
      <c r="N27" s="193"/>
      <c r="O27" s="206"/>
      <c r="P27" s="100"/>
      <c r="Q27" s="3"/>
      <c r="R27" s="3"/>
    </row>
    <row r="28" spans="1:18" ht="13.5" customHeight="1">
      <c r="A28" s="3"/>
      <c r="B28" s="3"/>
      <c r="C28" s="215"/>
      <c r="D28" s="217" t="s">
        <v>44</v>
      </c>
      <c r="E28" s="218"/>
      <c r="F28" s="218"/>
      <c r="G28" s="219"/>
      <c r="H28" s="3"/>
      <c r="I28" s="111" t="s">
        <v>20</v>
      </c>
      <c r="J28" s="49"/>
      <c r="K28" s="49"/>
      <c r="L28" s="49"/>
      <c r="M28" s="6"/>
      <c r="N28" s="6"/>
      <c r="O28" s="104"/>
      <c r="P28" s="158"/>
      <c r="Q28" s="3"/>
      <c r="R28" s="3"/>
    </row>
    <row r="29" spans="1:18" ht="14.25" thickBot="1">
      <c r="A29" s="3"/>
      <c r="B29" s="3"/>
      <c r="C29" s="216"/>
      <c r="D29" s="88">
        <v>0</v>
      </c>
      <c r="E29" s="89">
        <v>1</v>
      </c>
      <c r="F29" s="89">
        <v>2</v>
      </c>
      <c r="G29" s="90">
        <v>3</v>
      </c>
      <c r="H29" s="3"/>
      <c r="I29" s="77" t="s">
        <v>513</v>
      </c>
      <c r="J29" s="193" t="s">
        <v>498</v>
      </c>
      <c r="K29" s="193"/>
      <c r="L29" s="193"/>
      <c r="M29" s="193"/>
      <c r="N29" s="193"/>
      <c r="O29" s="206"/>
      <c r="P29" s="168"/>
      <c r="Q29" s="3"/>
      <c r="R29" s="3"/>
    </row>
    <row r="30" spans="1:18" ht="14.25" thickTop="1">
      <c r="A30" s="3"/>
      <c r="B30" s="3"/>
      <c r="C30" s="91" t="s">
        <v>45</v>
      </c>
      <c r="D30" s="92" t="s">
        <v>482</v>
      </c>
      <c r="E30" s="121" t="s">
        <v>431</v>
      </c>
      <c r="F30" s="85" t="s">
        <v>181</v>
      </c>
      <c r="G30" s="93">
        <v>38</v>
      </c>
      <c r="H30" s="3"/>
      <c r="I30" s="204" t="s">
        <v>21</v>
      </c>
      <c r="J30" s="205"/>
      <c r="K30" s="205"/>
      <c r="L30" s="205"/>
      <c r="M30" s="2"/>
      <c r="N30" s="2"/>
      <c r="O30" s="105"/>
      <c r="P30" s="169"/>
      <c r="Q30" s="3"/>
      <c r="R30" s="3"/>
    </row>
    <row r="31" spans="1:18" ht="13.5">
      <c r="A31" s="3"/>
      <c r="B31" s="3"/>
      <c r="C31" s="94" t="s">
        <v>47</v>
      </c>
      <c r="D31" s="95" t="s">
        <v>482</v>
      </c>
      <c r="E31" s="86" t="s">
        <v>431</v>
      </c>
      <c r="F31" s="86" t="s">
        <v>181</v>
      </c>
      <c r="G31" s="96">
        <v>40</v>
      </c>
      <c r="H31" s="3"/>
      <c r="I31" s="77" t="s">
        <v>514</v>
      </c>
      <c r="J31" s="193" t="s">
        <v>22</v>
      </c>
      <c r="K31" s="193"/>
      <c r="L31" s="193"/>
      <c r="M31" s="193"/>
      <c r="N31" s="193"/>
      <c r="O31" s="206"/>
      <c r="P31" s="169"/>
      <c r="Q31" s="3"/>
      <c r="R31" s="3"/>
    </row>
    <row r="32" spans="1:18" ht="13.5">
      <c r="A32" s="3"/>
      <c r="B32" s="3"/>
      <c r="C32" s="94" t="s">
        <v>49</v>
      </c>
      <c r="D32" s="95" t="s">
        <v>482</v>
      </c>
      <c r="E32" s="86" t="s">
        <v>431</v>
      </c>
      <c r="F32" s="86">
        <v>22</v>
      </c>
      <c r="G32" s="96">
        <v>44</v>
      </c>
      <c r="H32" s="3"/>
      <c r="I32" s="79"/>
      <c r="J32" s="193" t="s">
        <v>23</v>
      </c>
      <c r="K32" s="193"/>
      <c r="L32" s="193"/>
      <c r="M32" s="193"/>
      <c r="N32" s="193"/>
      <c r="O32" s="206"/>
      <c r="P32" s="169"/>
      <c r="Q32" s="3"/>
      <c r="R32" s="3"/>
    </row>
    <row r="33" spans="1:18" ht="14.25" thickBot="1">
      <c r="A33" s="3"/>
      <c r="B33" s="3"/>
      <c r="C33" s="97" t="s">
        <v>51</v>
      </c>
      <c r="D33" s="98" t="s">
        <v>482</v>
      </c>
      <c r="E33" s="87" t="s">
        <v>431</v>
      </c>
      <c r="F33" s="87" t="s">
        <v>181</v>
      </c>
      <c r="G33" s="99">
        <v>42</v>
      </c>
      <c r="H33" s="3"/>
      <c r="I33" s="171"/>
      <c r="J33" s="181"/>
      <c r="K33" s="181"/>
      <c r="L33" s="181"/>
      <c r="M33" s="181"/>
      <c r="N33" s="181"/>
      <c r="O33" s="182"/>
      <c r="P33" s="160"/>
      <c r="Q33" s="3"/>
      <c r="R33" s="3"/>
    </row>
    <row r="34" spans="1:18" ht="13.5">
      <c r="A34" s="3"/>
      <c r="B34" s="3"/>
      <c r="H34" s="3"/>
      <c r="I34" s="77" t="s">
        <v>515</v>
      </c>
      <c r="J34" s="193" t="s">
        <v>24</v>
      </c>
      <c r="K34" s="193"/>
      <c r="L34" s="193"/>
      <c r="M34" s="193"/>
      <c r="N34" s="193" t="s">
        <v>40</v>
      </c>
      <c r="O34" s="206"/>
      <c r="P34" s="160"/>
      <c r="Q34" s="3"/>
      <c r="R34" s="3"/>
    </row>
    <row r="35" spans="1:18" ht="13.5">
      <c r="A35" s="3"/>
      <c r="B35" s="3"/>
      <c r="C35" s="3"/>
      <c r="D35" s="3"/>
      <c r="E35" s="3"/>
      <c r="F35" s="3"/>
      <c r="G35" s="3"/>
      <c r="H35" s="3"/>
      <c r="I35" s="79"/>
      <c r="J35" s="193" t="s">
        <v>25</v>
      </c>
      <c r="K35" s="193"/>
      <c r="L35" s="193"/>
      <c r="M35" s="193"/>
      <c r="N35" s="6" t="s">
        <v>41</v>
      </c>
      <c r="O35" s="104"/>
      <c r="P35" s="168"/>
      <c r="Q35" s="3"/>
      <c r="R35" s="3"/>
    </row>
    <row r="36" spans="1:18" ht="13.5">
      <c r="A36" s="3"/>
      <c r="B36" s="3"/>
      <c r="H36" s="3"/>
      <c r="I36" s="77" t="s">
        <v>26</v>
      </c>
      <c r="J36" s="193" t="s">
        <v>27</v>
      </c>
      <c r="K36" s="193"/>
      <c r="L36" s="193"/>
      <c r="M36" s="193"/>
      <c r="N36" s="6" t="s">
        <v>40</v>
      </c>
      <c r="O36" s="104"/>
      <c r="P36" s="169"/>
      <c r="Q36" s="3"/>
      <c r="R36" s="3"/>
    </row>
    <row r="37" spans="1:18" ht="14.25" thickBot="1">
      <c r="A37" s="3"/>
      <c r="B37" s="3"/>
      <c r="H37" s="3"/>
      <c r="I37" s="84"/>
      <c r="J37" s="223" t="s">
        <v>28</v>
      </c>
      <c r="K37" s="223"/>
      <c r="L37" s="223"/>
      <c r="M37" s="223"/>
      <c r="N37" s="179" t="s">
        <v>41</v>
      </c>
      <c r="O37" s="180"/>
      <c r="P37" s="169"/>
      <c r="Q37" s="3"/>
      <c r="R37" s="3"/>
    </row>
    <row r="38" spans="1:18" ht="13.5">
      <c r="A38" s="3"/>
      <c r="B38" s="3"/>
      <c r="H38" s="3"/>
      <c r="P38" s="160"/>
      <c r="Q38" s="3"/>
      <c r="R38" s="3"/>
    </row>
    <row r="39" spans="1:18" ht="13.5">
      <c r="A39" s="3"/>
      <c r="B39" s="3"/>
      <c r="H39" s="3"/>
      <c r="P39" s="169"/>
      <c r="Q39" s="3"/>
      <c r="R39" s="3"/>
    </row>
    <row r="40" spans="1:18" ht="13.5">
      <c r="A40" s="3"/>
      <c r="B40" s="3"/>
      <c r="H40" s="3"/>
      <c r="P40" s="160"/>
      <c r="Q40" s="3"/>
      <c r="R40" s="3"/>
    </row>
    <row r="41" spans="1:18" ht="13.5">
      <c r="A41" s="3"/>
      <c r="B41" s="3"/>
      <c r="H41" s="3"/>
      <c r="P41" s="169"/>
      <c r="Q41" s="3"/>
      <c r="R41" s="3"/>
    </row>
    <row r="42" spans="1:18" ht="13.5">
      <c r="A42" s="3"/>
      <c r="B42" s="3"/>
      <c r="C42" s="3"/>
      <c r="D42" s="3"/>
      <c r="E42" s="3"/>
      <c r="F42" s="3"/>
      <c r="G42" s="3"/>
      <c r="H42" s="3"/>
      <c r="P42" s="169"/>
      <c r="Q42" s="3"/>
      <c r="R42" s="3"/>
    </row>
    <row r="43" spans="1:18" ht="13.5">
      <c r="A43" s="3"/>
      <c r="B43" s="3"/>
      <c r="C43" s="3"/>
      <c r="D43" s="3"/>
      <c r="E43" s="3"/>
      <c r="F43" s="3"/>
      <c r="G43" s="3"/>
      <c r="H43" s="3"/>
      <c r="P43" s="160"/>
      <c r="Q43" s="3"/>
      <c r="R43" s="3"/>
    </row>
    <row r="44" spans="1:18" ht="13.5">
      <c r="A44" s="3"/>
      <c r="B44" s="3"/>
      <c r="C44" s="3"/>
      <c r="D44" s="3"/>
      <c r="E44" s="3"/>
      <c r="F44" s="3"/>
      <c r="G44" s="3"/>
      <c r="H44" s="3"/>
      <c r="P44" s="169"/>
      <c r="Q44" s="3"/>
      <c r="R44" s="3"/>
    </row>
    <row r="45" spans="1:18" ht="13.5">
      <c r="A45" s="3"/>
      <c r="B45" s="3"/>
      <c r="C45" s="3"/>
      <c r="D45" s="3"/>
      <c r="E45" s="3"/>
      <c r="F45" s="3"/>
      <c r="G45" s="3"/>
      <c r="H45" s="3"/>
      <c r="P45" s="169"/>
      <c r="Q45" s="3"/>
      <c r="R45" s="3"/>
    </row>
    <row r="46" spans="1:18" ht="13.5">
      <c r="A46" s="3"/>
      <c r="B46" s="3"/>
      <c r="C46" s="3"/>
      <c r="D46" s="3"/>
      <c r="E46" s="3"/>
      <c r="F46" s="3"/>
      <c r="G46" s="3"/>
      <c r="H46" s="3"/>
      <c r="P46" s="169"/>
      <c r="Q46" s="3"/>
      <c r="R46" s="3"/>
    </row>
    <row r="47" spans="1:18" ht="13.5">
      <c r="A47" s="3"/>
      <c r="B47" s="3"/>
      <c r="C47" s="3"/>
      <c r="D47" s="3"/>
      <c r="E47" s="3"/>
      <c r="F47" s="3"/>
      <c r="G47" s="3"/>
      <c r="H47" s="3"/>
      <c r="P47" s="169"/>
      <c r="Q47" s="3"/>
      <c r="R47" s="3"/>
    </row>
    <row r="48" spans="1:18" ht="13.5">
      <c r="A48" s="3"/>
      <c r="B48" s="3"/>
      <c r="C48" s="3"/>
      <c r="D48" s="3"/>
      <c r="E48" s="3"/>
      <c r="F48" s="3"/>
      <c r="G48" s="3"/>
      <c r="H48" s="3"/>
      <c r="P48" s="100"/>
      <c r="Q48" s="3"/>
      <c r="R48" s="3"/>
    </row>
  </sheetData>
  <mergeCells count="38">
    <mergeCell ref="C28:C29"/>
    <mergeCell ref="D28:G28"/>
    <mergeCell ref="C26:E26"/>
    <mergeCell ref="I19:L19"/>
    <mergeCell ref="J20:O20"/>
    <mergeCell ref="J21:O21"/>
    <mergeCell ref="J22:O22"/>
    <mergeCell ref="J23:L23"/>
    <mergeCell ref="J24:L24"/>
    <mergeCell ref="C22:E22"/>
    <mergeCell ref="C23:E23"/>
    <mergeCell ref="C24:E24"/>
    <mergeCell ref="C25:E25"/>
    <mergeCell ref="C18:E18"/>
    <mergeCell ref="C19:E19"/>
    <mergeCell ref="C20:E20"/>
    <mergeCell ref="C21:E21"/>
    <mergeCell ref="F14:I14"/>
    <mergeCell ref="J14:M14"/>
    <mergeCell ref="J26:O26"/>
    <mergeCell ref="J27:O27"/>
    <mergeCell ref="N14:N15"/>
    <mergeCell ref="D2:F2"/>
    <mergeCell ref="J35:M35"/>
    <mergeCell ref="J36:M36"/>
    <mergeCell ref="J37:M37"/>
    <mergeCell ref="C14:E15"/>
    <mergeCell ref="C16:E16"/>
    <mergeCell ref="L3:M3"/>
    <mergeCell ref="L4:M4"/>
    <mergeCell ref="J4:K4"/>
    <mergeCell ref="I18:O18"/>
    <mergeCell ref="J29:O29"/>
    <mergeCell ref="I30:L30"/>
    <mergeCell ref="J34:M34"/>
    <mergeCell ref="N34:O34"/>
    <mergeCell ref="J32:O32"/>
    <mergeCell ref="J31:O3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42</v>
      </c>
      <c r="C2" s="212"/>
      <c r="D2" s="214"/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53</v>
      </c>
      <c r="C3" s="213"/>
      <c r="D3" s="101"/>
      <c r="E3" s="42" t="s">
        <v>54</v>
      </c>
      <c r="F3" s="19">
        <v>150</v>
      </c>
      <c r="G3" s="102"/>
      <c r="H3" s="6"/>
      <c r="I3" s="6"/>
      <c r="J3" s="46" t="s">
        <v>55</v>
      </c>
      <c r="K3" s="43">
        <f>F3</f>
        <v>150</v>
      </c>
      <c r="L3" s="220">
        <f>IF(F3&lt;81,K2*(F3-1)*F3*(F3+1),K2*80*81*(3*F3-161))</f>
        <v>13109040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56</v>
      </c>
      <c r="F4" s="41"/>
      <c r="G4" s="40"/>
      <c r="H4" s="6"/>
      <c r="I4" s="6"/>
      <c r="J4" s="222" t="s">
        <v>4</v>
      </c>
      <c r="K4" s="222"/>
      <c r="L4" s="220">
        <f>IF(F3&lt;81,3*K2*F3*(F3+1),3*K2*80*81)</f>
        <v>136080</v>
      </c>
      <c r="M4" s="220"/>
      <c r="N4" s="3"/>
      <c r="O4" s="116" t="s">
        <v>167</v>
      </c>
      <c r="P4" s="3">
        <f>IF(F4&lt;1,F3,F4)</f>
        <v>150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57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58</v>
      </c>
      <c r="E7" s="25"/>
      <c r="F7" s="109" t="s">
        <v>59</v>
      </c>
      <c r="G7" s="25"/>
      <c r="H7" s="27"/>
      <c r="I7" s="27" t="s">
        <v>60</v>
      </c>
      <c r="J7" s="27"/>
      <c r="K7" s="27"/>
      <c r="L7" s="103" t="s">
        <v>61</v>
      </c>
      <c r="M7" s="27"/>
      <c r="N7" s="51" t="s">
        <v>516</v>
      </c>
      <c r="O7" s="57" t="s">
        <v>3</v>
      </c>
      <c r="P7" s="2"/>
      <c r="Q7" s="3"/>
    </row>
    <row r="8" spans="1:17" ht="15" thickBot="1" thickTop="1">
      <c r="A8" s="3"/>
      <c r="B8" s="3"/>
      <c r="C8" s="32" t="s">
        <v>62</v>
      </c>
      <c r="D8" s="113"/>
      <c r="E8" s="5" t="s">
        <v>63</v>
      </c>
      <c r="F8" s="107"/>
      <c r="G8" s="1" t="s">
        <v>64</v>
      </c>
      <c r="H8" s="5" t="s">
        <v>0</v>
      </c>
      <c r="I8" s="21">
        <f aca="true" t="shared" si="0" ref="I8:I13">INT(F8)</f>
        <v>0</v>
      </c>
      <c r="J8" s="1" t="s">
        <v>65</v>
      </c>
      <c r="K8" s="5" t="s">
        <v>66</v>
      </c>
      <c r="L8" s="36"/>
      <c r="M8" s="22" t="s">
        <v>67</v>
      </c>
      <c r="N8" s="52">
        <f>IF(P8&gt;32767,32767,INT(P8))</f>
        <v>0</v>
      </c>
      <c r="O8" s="58"/>
      <c r="P8" s="50">
        <f aca="true" t="shared" si="1" ref="P8:P13">INT((D8+L8+I8*($F$3-1)))+(F8-I8)*($P$4-1)</f>
        <v>0</v>
      </c>
      <c r="Q8" s="3"/>
    </row>
    <row r="9" spans="1:17" ht="14.25" thickBot="1">
      <c r="A9" s="3"/>
      <c r="B9" s="3"/>
      <c r="C9" s="33" t="s">
        <v>68</v>
      </c>
      <c r="D9" s="114"/>
      <c r="E9" s="11" t="s">
        <v>63</v>
      </c>
      <c r="F9" s="108"/>
      <c r="G9" s="9" t="s">
        <v>64</v>
      </c>
      <c r="H9" s="11" t="s">
        <v>0</v>
      </c>
      <c r="I9" s="10">
        <f t="shared" si="0"/>
        <v>0</v>
      </c>
      <c r="J9" s="9" t="s">
        <v>65</v>
      </c>
      <c r="K9" s="11" t="s">
        <v>66</v>
      </c>
      <c r="L9" s="37"/>
      <c r="M9" s="12" t="s">
        <v>67</v>
      </c>
      <c r="N9" s="53">
        <f>IF(P9&gt;32767,32767,INT(P9))</f>
        <v>0</v>
      </c>
      <c r="O9" s="59"/>
      <c r="P9" s="50">
        <f t="shared" si="1"/>
        <v>0</v>
      </c>
      <c r="Q9" s="3"/>
    </row>
    <row r="10" spans="1:17" ht="13.5">
      <c r="A10" s="3"/>
      <c r="B10" s="3"/>
      <c r="C10" s="34" t="s">
        <v>69</v>
      </c>
      <c r="D10" s="115"/>
      <c r="E10" s="11" t="s">
        <v>63</v>
      </c>
      <c r="F10" s="108"/>
      <c r="G10" s="9" t="s">
        <v>64</v>
      </c>
      <c r="H10" s="11" t="s">
        <v>0</v>
      </c>
      <c r="I10" s="10">
        <f t="shared" si="0"/>
        <v>0</v>
      </c>
      <c r="J10" s="9" t="s">
        <v>65</v>
      </c>
      <c r="K10" s="11" t="s">
        <v>66</v>
      </c>
      <c r="L10" s="37"/>
      <c r="M10" s="12" t="s">
        <v>67</v>
      </c>
      <c r="N10" s="54">
        <f>IF(P10&gt;2499,2499,INT(P10))</f>
        <v>0</v>
      </c>
      <c r="O10" s="119">
        <f>N10/5</f>
        <v>0</v>
      </c>
      <c r="P10" s="50">
        <f t="shared" si="1"/>
        <v>0</v>
      </c>
      <c r="Q10" s="3"/>
    </row>
    <row r="11" spans="1:17" ht="13.5">
      <c r="A11" s="3"/>
      <c r="B11" s="3"/>
      <c r="C11" s="34" t="s">
        <v>70</v>
      </c>
      <c r="D11" s="115"/>
      <c r="E11" s="11" t="s">
        <v>63</v>
      </c>
      <c r="F11" s="108"/>
      <c r="G11" s="9" t="s">
        <v>2</v>
      </c>
      <c r="H11" s="11" t="s">
        <v>0</v>
      </c>
      <c r="I11" s="10">
        <f t="shared" si="0"/>
        <v>0</v>
      </c>
      <c r="J11" s="9" t="s">
        <v>65</v>
      </c>
      <c r="K11" s="11" t="s">
        <v>66</v>
      </c>
      <c r="L11" s="37"/>
      <c r="M11" s="12" t="s">
        <v>67</v>
      </c>
      <c r="N11" s="55">
        <f>IF(P11&gt;2499,2499,INT(P11))</f>
        <v>0</v>
      </c>
      <c r="O11" s="119">
        <f>N11/5</f>
        <v>0</v>
      </c>
      <c r="P11" s="50">
        <f t="shared" si="1"/>
        <v>0</v>
      </c>
      <c r="Q11" s="3"/>
    </row>
    <row r="12" spans="1:17" ht="13.5">
      <c r="A12" s="3"/>
      <c r="B12" s="3"/>
      <c r="C12" s="34" t="s">
        <v>71</v>
      </c>
      <c r="D12" s="115"/>
      <c r="E12" s="11" t="s">
        <v>63</v>
      </c>
      <c r="F12" s="108"/>
      <c r="G12" s="9" t="s">
        <v>2</v>
      </c>
      <c r="H12" s="11" t="s">
        <v>0</v>
      </c>
      <c r="I12" s="10">
        <f t="shared" si="0"/>
        <v>0</v>
      </c>
      <c r="J12" s="9" t="s">
        <v>65</v>
      </c>
      <c r="K12" s="11" t="s">
        <v>66</v>
      </c>
      <c r="L12" s="37"/>
      <c r="M12" s="12" t="s">
        <v>67</v>
      </c>
      <c r="N12" s="55">
        <f>IF(P12&gt;2499,2499,INT(P12))</f>
        <v>0</v>
      </c>
      <c r="O12" s="119">
        <f>N12/5</f>
        <v>0</v>
      </c>
      <c r="P12" s="50">
        <f t="shared" si="1"/>
        <v>0</v>
      </c>
      <c r="Q12" s="3"/>
    </row>
    <row r="13" spans="1:17" ht="14.25" thickBot="1">
      <c r="A13" s="3"/>
      <c r="B13" s="3"/>
      <c r="C13" s="35" t="s">
        <v>72</v>
      </c>
      <c r="D13" s="14"/>
      <c r="E13" s="17" t="s">
        <v>63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65</v>
      </c>
      <c r="K13" s="17" t="s">
        <v>66</v>
      </c>
      <c r="L13" s="38"/>
      <c r="M13" s="18" t="s">
        <v>67</v>
      </c>
      <c r="N13" s="56">
        <f>IF(P13&gt;255,255,INT(P13))</f>
        <v>149</v>
      </c>
      <c r="O13" s="120">
        <f>N13/5</f>
        <v>29.8</v>
      </c>
      <c r="P13" s="50">
        <f t="shared" si="1"/>
        <v>149</v>
      </c>
      <c r="Q13" s="3"/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73</v>
      </c>
      <c r="G15" s="81" t="s">
        <v>74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/>
      <c r="D16" s="188"/>
      <c r="E16" s="189"/>
      <c r="F16" s="5"/>
      <c r="G16" s="71"/>
      <c r="H16" s="3"/>
      <c r="I16" s="249" t="s">
        <v>517</v>
      </c>
      <c r="J16" s="250"/>
      <c r="K16" s="250"/>
      <c r="L16" s="250"/>
      <c r="M16" s="6"/>
      <c r="N16" s="6"/>
      <c r="O16" s="104"/>
      <c r="P16" s="3"/>
      <c r="Q16" s="3"/>
    </row>
    <row r="17" spans="1:17" ht="13.5">
      <c r="A17" s="3"/>
      <c r="B17" s="2"/>
      <c r="C17" s="190"/>
      <c r="D17" s="191"/>
      <c r="E17" s="192"/>
      <c r="F17" s="11"/>
      <c r="G17" s="47"/>
      <c r="H17" s="3"/>
      <c r="I17" s="77" t="s">
        <v>75</v>
      </c>
      <c r="J17" s="260" t="s">
        <v>76</v>
      </c>
      <c r="K17" s="260"/>
      <c r="L17" s="260"/>
      <c r="M17" s="260"/>
      <c r="N17" s="260"/>
      <c r="O17" s="261"/>
      <c r="P17" s="3"/>
      <c r="Q17" s="3"/>
    </row>
    <row r="18" spans="1:17" ht="13.5">
      <c r="A18" s="3"/>
      <c r="B18" s="2"/>
      <c r="C18" s="190"/>
      <c r="D18" s="191"/>
      <c r="E18" s="192"/>
      <c r="F18" s="11"/>
      <c r="G18" s="47"/>
      <c r="H18" s="3"/>
      <c r="I18" s="40"/>
      <c r="J18" s="260" t="s">
        <v>15</v>
      </c>
      <c r="K18" s="260"/>
      <c r="L18" s="260"/>
      <c r="M18" s="260"/>
      <c r="N18" s="260"/>
      <c r="O18" s="261"/>
      <c r="P18" s="3"/>
      <c r="Q18" s="3"/>
    </row>
    <row r="19" spans="1:17" ht="13.5">
      <c r="A19" s="3"/>
      <c r="B19" s="2"/>
      <c r="C19" s="190"/>
      <c r="D19" s="191"/>
      <c r="E19" s="192"/>
      <c r="F19" s="11"/>
      <c r="G19" s="47"/>
      <c r="H19" s="3"/>
      <c r="I19" s="79"/>
      <c r="J19" s="260" t="s">
        <v>518</v>
      </c>
      <c r="K19" s="260"/>
      <c r="L19" s="260"/>
      <c r="M19" s="260"/>
      <c r="N19" s="260"/>
      <c r="O19" s="261"/>
      <c r="P19" s="3"/>
      <c r="Q19" s="3"/>
    </row>
    <row r="20" spans="1:17" ht="13.5">
      <c r="A20" s="3"/>
      <c r="B20" s="2"/>
      <c r="C20" s="190"/>
      <c r="D20" s="191"/>
      <c r="E20" s="192"/>
      <c r="F20" s="11"/>
      <c r="G20" s="47"/>
      <c r="H20" s="3"/>
      <c r="I20" s="80" t="s">
        <v>82</v>
      </c>
      <c r="J20" s="260" t="s">
        <v>16</v>
      </c>
      <c r="K20" s="260"/>
      <c r="L20" s="260"/>
      <c r="M20" s="2"/>
      <c r="N20" s="2"/>
      <c r="O20" s="105"/>
      <c r="P20" s="3"/>
      <c r="Q20" s="3"/>
    </row>
    <row r="21" spans="1:17" ht="13.5">
      <c r="A21" s="3"/>
      <c r="B21" s="2"/>
      <c r="C21" s="190"/>
      <c r="D21" s="191"/>
      <c r="E21" s="192"/>
      <c r="F21" s="11"/>
      <c r="G21" s="47"/>
      <c r="H21" s="3"/>
      <c r="I21" s="80" t="s">
        <v>83</v>
      </c>
      <c r="J21" s="260" t="s">
        <v>17</v>
      </c>
      <c r="K21" s="260"/>
      <c r="L21" s="260"/>
      <c r="M21" s="2"/>
      <c r="N21" s="2"/>
      <c r="O21" s="105"/>
      <c r="P21" s="3"/>
      <c r="Q21" s="3"/>
    </row>
    <row r="22" spans="1:17" ht="13.5">
      <c r="A22" s="3"/>
      <c r="B22" s="2"/>
      <c r="C22" s="190"/>
      <c r="D22" s="191"/>
      <c r="E22" s="192"/>
      <c r="F22" s="11"/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/>
      <c r="D23" s="199"/>
      <c r="E23" s="200"/>
      <c r="F23" s="17"/>
      <c r="G23" s="48"/>
      <c r="H23" s="3"/>
      <c r="I23" s="230" t="s">
        <v>519</v>
      </c>
      <c r="J23" s="231"/>
      <c r="K23" s="231"/>
      <c r="L23" s="231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111" t="s">
        <v>21</v>
      </c>
      <c r="J24" s="4"/>
      <c r="K24" s="4"/>
      <c r="L24" s="4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77</v>
      </c>
      <c r="G25" s="7" t="s">
        <v>5</v>
      </c>
      <c r="H25" s="3"/>
      <c r="I25" s="77" t="s">
        <v>78</v>
      </c>
      <c r="J25" s="4" t="s">
        <v>22</v>
      </c>
      <c r="K25" s="4"/>
      <c r="L25" s="4"/>
      <c r="M25" s="4"/>
      <c r="N25" s="4"/>
      <c r="O25" s="78"/>
      <c r="P25" s="3"/>
      <c r="Q25" s="3"/>
    </row>
    <row r="26" spans="1:17" ht="13.5">
      <c r="A26" s="3"/>
      <c r="B26" s="3"/>
      <c r="C26" s="190"/>
      <c r="D26" s="191"/>
      <c r="E26" s="192"/>
      <c r="F26" s="95"/>
      <c r="G26" s="96"/>
      <c r="H26" s="3"/>
      <c r="I26" s="79"/>
      <c r="J26" s="4" t="s">
        <v>23</v>
      </c>
      <c r="K26" s="4"/>
      <c r="L26" s="4"/>
      <c r="M26" s="4"/>
      <c r="N26" s="4"/>
      <c r="O26" s="78"/>
      <c r="P26" s="3"/>
      <c r="Q26" s="3"/>
    </row>
    <row r="27" spans="1:17" ht="13.5">
      <c r="A27" s="3"/>
      <c r="B27" s="3"/>
      <c r="C27" s="190"/>
      <c r="D27" s="191"/>
      <c r="E27" s="192"/>
      <c r="F27" s="95"/>
      <c r="G27" s="96"/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/>
      <c r="D28" s="191"/>
      <c r="E28" s="192"/>
      <c r="F28" s="95"/>
      <c r="G28" s="96"/>
      <c r="H28" s="3"/>
      <c r="I28" s="77" t="s">
        <v>79</v>
      </c>
      <c r="J28" s="4" t="s">
        <v>24</v>
      </c>
      <c r="K28" s="4"/>
      <c r="L28" s="4"/>
      <c r="M28" s="4"/>
      <c r="N28" s="4" t="s">
        <v>80</v>
      </c>
      <c r="O28" s="78"/>
      <c r="P28" s="3"/>
      <c r="Q28" s="3"/>
    </row>
    <row r="29" spans="1:17" ht="13.5">
      <c r="A29" s="3"/>
      <c r="B29" s="3"/>
      <c r="C29" s="190"/>
      <c r="D29" s="191"/>
      <c r="E29" s="192"/>
      <c r="F29" s="95"/>
      <c r="G29" s="96"/>
      <c r="H29" s="3"/>
      <c r="I29" s="79"/>
      <c r="J29" s="4" t="s">
        <v>25</v>
      </c>
      <c r="K29" s="4"/>
      <c r="L29" s="4"/>
      <c r="M29" s="4"/>
      <c r="N29" s="4" t="s">
        <v>81</v>
      </c>
      <c r="O29" s="105"/>
      <c r="P29" s="3"/>
      <c r="Q29" s="3"/>
    </row>
    <row r="30" spans="1:17" ht="13.5">
      <c r="A30" s="3"/>
      <c r="B30" s="3"/>
      <c r="C30" s="190"/>
      <c r="D30" s="191"/>
      <c r="E30" s="192"/>
      <c r="F30" s="95"/>
      <c r="G30" s="96"/>
      <c r="H30" s="3"/>
      <c r="I30" s="77" t="s">
        <v>26</v>
      </c>
      <c r="J30" s="4" t="s">
        <v>27</v>
      </c>
      <c r="K30" s="4"/>
      <c r="L30" s="4"/>
      <c r="M30" s="4"/>
      <c r="N30" s="4" t="s">
        <v>80</v>
      </c>
      <c r="O30" s="105"/>
      <c r="P30" s="3"/>
      <c r="Q30" s="3"/>
    </row>
    <row r="31" spans="1:17" ht="14.25" thickBot="1">
      <c r="A31" s="3"/>
      <c r="B31" s="3"/>
      <c r="C31" s="198"/>
      <c r="D31" s="199"/>
      <c r="E31" s="200"/>
      <c r="F31" s="98"/>
      <c r="G31" s="99"/>
      <c r="H31" s="3"/>
      <c r="I31" s="84"/>
      <c r="J31" s="83" t="s">
        <v>28</v>
      </c>
      <c r="K31" s="83"/>
      <c r="L31" s="83"/>
      <c r="M31" s="83"/>
      <c r="N31" s="83" t="s">
        <v>81</v>
      </c>
      <c r="O31" s="106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46</v>
      </c>
      <c r="E35" s="85"/>
      <c r="F35" s="85"/>
      <c r="G35" s="9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48</v>
      </c>
      <c r="E36" s="86"/>
      <c r="F36" s="86"/>
      <c r="G36" s="96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50</v>
      </c>
      <c r="E37" s="86"/>
      <c r="F37" s="86"/>
      <c r="G37" s="96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52</v>
      </c>
      <c r="E38" s="87"/>
      <c r="F38" s="87"/>
      <c r="G38" s="99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34"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B2:C2"/>
    <mergeCell ref="B3:C3"/>
    <mergeCell ref="B4:C4"/>
    <mergeCell ref="D2:F2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3">
      <selection activeCell="H35" sqref="H35"/>
    </sheetView>
  </sheetViews>
  <sheetFormatPr defaultColWidth="9.00390625" defaultRowHeight="13.5"/>
  <cols>
    <col min="1" max="1" width="1.625" style="0" customWidth="1"/>
    <col min="2" max="2" width="5.625" style="0" customWidth="1"/>
    <col min="3" max="6" width="4.625" style="0" customWidth="1"/>
    <col min="7" max="7" width="1.625" style="0" customWidth="1"/>
    <col min="8" max="8" width="11.125" style="0" bestFit="1" customWidth="1"/>
    <col min="9" max="9" width="12.375" style="0" customWidth="1"/>
    <col min="10" max="10" width="1.625" style="0" customWidth="1"/>
    <col min="11" max="11" width="5.625" style="0" customWidth="1"/>
    <col min="12" max="15" width="4.625" style="0" customWidth="1"/>
    <col min="16" max="16" width="1.625" style="0" customWidth="1"/>
    <col min="17" max="17" width="13.625" style="0" bestFit="1" customWidth="1"/>
    <col min="18" max="18" width="11.50390625" style="0" bestFit="1" customWidth="1"/>
  </cols>
  <sheetData>
    <row r="1" spans="1:18" ht="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Bot="1">
      <c r="A2" s="3"/>
      <c r="B2" s="262" t="s">
        <v>432</v>
      </c>
      <c r="C2" s="262"/>
      <c r="D2" s="3"/>
      <c r="E2" s="3"/>
      <c r="F2" s="3"/>
      <c r="G2" s="3"/>
      <c r="H2" s="3"/>
      <c r="I2" s="3"/>
      <c r="J2" s="3"/>
      <c r="K2" s="262" t="s">
        <v>433</v>
      </c>
      <c r="L2" s="262"/>
      <c r="M2" s="3"/>
      <c r="N2" s="3"/>
      <c r="O2" s="3"/>
      <c r="P2" s="3"/>
      <c r="Q2" s="3"/>
      <c r="R2" s="3"/>
    </row>
    <row r="3" spans="1:18" ht="13.5">
      <c r="A3" s="3"/>
      <c r="B3" s="215"/>
      <c r="C3" s="217" t="s">
        <v>44</v>
      </c>
      <c r="D3" s="218"/>
      <c r="E3" s="218"/>
      <c r="F3" s="219"/>
      <c r="G3" s="3"/>
      <c r="H3" s="3" t="s">
        <v>434</v>
      </c>
      <c r="I3" s="3" t="s">
        <v>435</v>
      </c>
      <c r="J3" s="3"/>
      <c r="K3" s="215"/>
      <c r="L3" s="217" t="s">
        <v>44</v>
      </c>
      <c r="M3" s="218"/>
      <c r="N3" s="218"/>
      <c r="O3" s="219"/>
      <c r="P3" s="3"/>
      <c r="Q3" s="3" t="s">
        <v>436</v>
      </c>
      <c r="R3" s="3" t="s">
        <v>437</v>
      </c>
    </row>
    <row r="4" spans="1:18" ht="14.25" thickBot="1">
      <c r="A4" s="3"/>
      <c r="B4" s="216"/>
      <c r="C4" s="88">
        <v>0</v>
      </c>
      <c r="D4" s="89">
        <v>1</v>
      </c>
      <c r="E4" s="89">
        <v>2</v>
      </c>
      <c r="F4" s="90">
        <v>3</v>
      </c>
      <c r="G4" s="3"/>
      <c r="H4" s="3" t="s">
        <v>438</v>
      </c>
      <c r="I4" s="3" t="s">
        <v>439</v>
      </c>
      <c r="J4" s="3"/>
      <c r="K4" s="216"/>
      <c r="L4" s="88">
        <v>0</v>
      </c>
      <c r="M4" s="89">
        <v>1</v>
      </c>
      <c r="N4" s="89">
        <v>2</v>
      </c>
      <c r="O4" s="90">
        <v>3</v>
      </c>
      <c r="P4" s="3"/>
      <c r="Q4" s="3" t="s">
        <v>440</v>
      </c>
      <c r="R4" s="3" t="s">
        <v>441</v>
      </c>
    </row>
    <row r="5" spans="1:18" ht="14.25" thickTop="1">
      <c r="A5" s="3"/>
      <c r="B5" s="91" t="s">
        <v>45</v>
      </c>
      <c r="C5" s="92" t="s">
        <v>479</v>
      </c>
      <c r="D5" s="85">
        <v>9</v>
      </c>
      <c r="E5" s="85">
        <v>23</v>
      </c>
      <c r="F5" s="93">
        <v>56</v>
      </c>
      <c r="G5" s="3"/>
      <c r="H5" s="3" t="s">
        <v>442</v>
      </c>
      <c r="I5" s="3" t="s">
        <v>443</v>
      </c>
      <c r="J5" s="3"/>
      <c r="K5" s="91" t="s">
        <v>45</v>
      </c>
      <c r="L5" s="92" t="s">
        <v>479</v>
      </c>
      <c r="M5" s="121" t="s">
        <v>444</v>
      </c>
      <c r="N5" s="85">
        <v>27</v>
      </c>
      <c r="O5" s="133">
        <v>81</v>
      </c>
      <c r="P5" s="3"/>
      <c r="Q5" s="3" t="s">
        <v>445</v>
      </c>
      <c r="R5" s="3" t="s">
        <v>446</v>
      </c>
    </row>
    <row r="6" spans="1:18" ht="13.5">
      <c r="A6" s="3"/>
      <c r="B6" s="94" t="s">
        <v>47</v>
      </c>
      <c r="C6" s="95" t="s">
        <v>479</v>
      </c>
      <c r="D6" s="86">
        <v>10</v>
      </c>
      <c r="E6" s="86">
        <v>25</v>
      </c>
      <c r="F6" s="96">
        <v>62</v>
      </c>
      <c r="G6" s="3"/>
      <c r="H6" s="3" t="s">
        <v>447</v>
      </c>
      <c r="I6" s="3" t="s">
        <v>448</v>
      </c>
      <c r="J6" s="3"/>
      <c r="K6" s="94" t="s">
        <v>47</v>
      </c>
      <c r="L6" s="95" t="s">
        <v>479</v>
      </c>
      <c r="M6" s="86" t="s">
        <v>444</v>
      </c>
      <c r="N6" s="86">
        <v>30</v>
      </c>
      <c r="O6" s="134">
        <v>90</v>
      </c>
      <c r="P6" s="3"/>
      <c r="Q6" s="3" t="s">
        <v>449</v>
      </c>
      <c r="R6" s="3" t="s">
        <v>450</v>
      </c>
    </row>
    <row r="7" spans="1:18" ht="13.5">
      <c r="A7" s="3"/>
      <c r="B7" s="94" t="s">
        <v>49</v>
      </c>
      <c r="C7" s="95" t="s">
        <v>479</v>
      </c>
      <c r="D7" s="86">
        <v>12</v>
      </c>
      <c r="E7" s="86">
        <v>24</v>
      </c>
      <c r="F7" s="96">
        <v>60</v>
      </c>
      <c r="G7" s="3"/>
      <c r="H7" s="3" t="s">
        <v>451</v>
      </c>
      <c r="I7" s="3" t="s">
        <v>452</v>
      </c>
      <c r="J7" s="3"/>
      <c r="K7" s="94" t="s">
        <v>49</v>
      </c>
      <c r="L7" s="95" t="s">
        <v>479</v>
      </c>
      <c r="M7" s="86" t="s">
        <v>444</v>
      </c>
      <c r="N7" s="86">
        <v>28</v>
      </c>
      <c r="O7" s="134">
        <v>84</v>
      </c>
      <c r="P7" s="3"/>
      <c r="Q7" s="3" t="s">
        <v>453</v>
      </c>
      <c r="R7" s="3" t="s">
        <v>84</v>
      </c>
    </row>
    <row r="8" spans="1:16" ht="14.25" thickBot="1">
      <c r="A8" s="3"/>
      <c r="B8" s="97" t="s">
        <v>51</v>
      </c>
      <c r="C8" s="98" t="s">
        <v>479</v>
      </c>
      <c r="D8" s="87">
        <v>11</v>
      </c>
      <c r="E8" s="87">
        <v>28</v>
      </c>
      <c r="F8" s="99">
        <v>69</v>
      </c>
      <c r="G8" s="3"/>
      <c r="I8" s="3"/>
      <c r="J8" s="3"/>
      <c r="K8" s="97" t="s">
        <v>51</v>
      </c>
      <c r="L8" s="98" t="s">
        <v>479</v>
      </c>
      <c r="M8" s="112" t="s">
        <v>480</v>
      </c>
      <c r="N8" s="87">
        <v>33</v>
      </c>
      <c r="O8" s="99">
        <v>99</v>
      </c>
      <c r="P8" s="3"/>
    </row>
    <row r="9" spans="1:1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3"/>
    </row>
    <row r="10" spans="1:18" ht="14.25" thickBot="1">
      <c r="A10" s="3"/>
      <c r="B10" s="262" t="s">
        <v>454</v>
      </c>
      <c r="C10" s="262"/>
      <c r="D10" s="3"/>
      <c r="E10" s="3"/>
      <c r="F10" s="3"/>
      <c r="G10" s="3"/>
      <c r="H10" s="3"/>
      <c r="I10" s="3"/>
      <c r="J10" s="3"/>
      <c r="K10" s="262" t="s">
        <v>455</v>
      </c>
      <c r="L10" s="262"/>
      <c r="M10" s="3"/>
      <c r="N10" s="3"/>
      <c r="O10" s="3"/>
      <c r="P10" s="3"/>
      <c r="Q10" s="3"/>
      <c r="R10" s="3"/>
    </row>
    <row r="11" spans="1:18" ht="13.5">
      <c r="A11" s="3"/>
      <c r="B11" s="215"/>
      <c r="C11" s="217" t="s">
        <v>44</v>
      </c>
      <c r="D11" s="218"/>
      <c r="E11" s="218"/>
      <c r="F11" s="219"/>
      <c r="G11" s="3"/>
      <c r="H11" s="3" t="s">
        <v>456</v>
      </c>
      <c r="I11" s="3"/>
      <c r="J11" s="3"/>
      <c r="K11" s="215"/>
      <c r="L11" s="217" t="s">
        <v>44</v>
      </c>
      <c r="M11" s="218"/>
      <c r="N11" s="218"/>
      <c r="O11" s="219"/>
      <c r="P11" s="3"/>
      <c r="Q11" s="3" t="s">
        <v>457</v>
      </c>
      <c r="R11" s="3"/>
    </row>
    <row r="12" spans="1:17" ht="14.25" thickBot="1">
      <c r="A12" s="3"/>
      <c r="B12" s="216"/>
      <c r="C12" s="88">
        <v>0</v>
      </c>
      <c r="D12" s="89">
        <v>1</v>
      </c>
      <c r="E12" s="89">
        <v>2</v>
      </c>
      <c r="F12" s="90">
        <v>3</v>
      </c>
      <c r="G12" s="3"/>
      <c r="H12" s="3" t="s">
        <v>458</v>
      </c>
      <c r="J12" s="3"/>
      <c r="K12" s="216"/>
      <c r="L12" s="88">
        <v>0</v>
      </c>
      <c r="M12" s="89">
        <v>1</v>
      </c>
      <c r="N12" s="89">
        <v>2</v>
      </c>
      <c r="O12" s="90">
        <v>3</v>
      </c>
      <c r="P12" s="3"/>
      <c r="Q12" s="3" t="s">
        <v>459</v>
      </c>
    </row>
    <row r="13" spans="1:18" ht="14.25" thickTop="1">
      <c r="A13" s="3"/>
      <c r="B13" s="135" t="s">
        <v>45</v>
      </c>
      <c r="C13" s="136" t="s">
        <v>479</v>
      </c>
      <c r="D13" s="137" t="s">
        <v>271</v>
      </c>
      <c r="E13" s="137" t="s">
        <v>460</v>
      </c>
      <c r="F13" s="138">
        <v>58</v>
      </c>
      <c r="G13" s="3"/>
      <c r="H13" s="3" t="s">
        <v>461</v>
      </c>
      <c r="I13" s="3"/>
      <c r="J13" s="3"/>
      <c r="K13" s="91" t="s">
        <v>45</v>
      </c>
      <c r="L13" s="92" t="s">
        <v>479</v>
      </c>
      <c r="M13" s="85" t="s">
        <v>462</v>
      </c>
      <c r="N13" s="121">
        <v>27</v>
      </c>
      <c r="O13" s="139">
        <v>82</v>
      </c>
      <c r="P13" s="3"/>
      <c r="Q13" s="3" t="s">
        <v>463</v>
      </c>
      <c r="R13" s="3"/>
    </row>
    <row r="14" spans="1:18" ht="13.5">
      <c r="A14" s="3"/>
      <c r="B14" s="94" t="s">
        <v>47</v>
      </c>
      <c r="C14" s="95" t="s">
        <v>479</v>
      </c>
      <c r="D14" s="122" t="s">
        <v>460</v>
      </c>
      <c r="E14" s="86">
        <v>30</v>
      </c>
      <c r="F14" s="140">
        <v>90</v>
      </c>
      <c r="G14" s="3"/>
      <c r="H14" s="3"/>
      <c r="I14" s="3"/>
      <c r="J14" s="3"/>
      <c r="K14" s="141" t="s">
        <v>47</v>
      </c>
      <c r="L14" s="142" t="s">
        <v>479</v>
      </c>
      <c r="M14" s="143" t="s">
        <v>271</v>
      </c>
      <c r="N14" s="143" t="s">
        <v>462</v>
      </c>
      <c r="O14" s="144">
        <v>56</v>
      </c>
      <c r="P14" s="3"/>
      <c r="Q14" s="3" t="s">
        <v>464</v>
      </c>
      <c r="R14" s="3"/>
    </row>
    <row r="15" spans="1:18" ht="13.5">
      <c r="A15" s="3"/>
      <c r="B15" s="94" t="s">
        <v>49</v>
      </c>
      <c r="C15" s="95" t="s">
        <v>479</v>
      </c>
      <c r="D15" s="86">
        <v>12</v>
      </c>
      <c r="E15" s="86">
        <v>28</v>
      </c>
      <c r="F15" s="140">
        <v>84</v>
      </c>
      <c r="G15" s="3"/>
      <c r="H15" s="3"/>
      <c r="I15" s="3"/>
      <c r="J15" s="3"/>
      <c r="K15" s="94" t="s">
        <v>49</v>
      </c>
      <c r="L15" s="95" t="s">
        <v>479</v>
      </c>
      <c r="M15" s="86">
        <v>12</v>
      </c>
      <c r="N15" s="86">
        <v>28</v>
      </c>
      <c r="O15" s="140">
        <v>84</v>
      </c>
      <c r="P15" s="3"/>
      <c r="Q15" s="3" t="s">
        <v>465</v>
      </c>
      <c r="R15" s="3"/>
    </row>
    <row r="16" spans="1:18" ht="14.25" thickBot="1">
      <c r="A16" s="3"/>
      <c r="B16" s="97" t="s">
        <v>51</v>
      </c>
      <c r="C16" s="98" t="s">
        <v>479</v>
      </c>
      <c r="D16" s="87">
        <v>11</v>
      </c>
      <c r="E16" s="87">
        <v>33</v>
      </c>
      <c r="F16" s="145">
        <v>96</v>
      </c>
      <c r="G16" s="3"/>
      <c r="H16" s="3"/>
      <c r="I16" s="3"/>
      <c r="J16" s="3"/>
      <c r="K16" s="97" t="s">
        <v>51</v>
      </c>
      <c r="L16" s="98" t="s">
        <v>479</v>
      </c>
      <c r="M16" s="87">
        <v>11</v>
      </c>
      <c r="N16" s="87">
        <v>33</v>
      </c>
      <c r="O16" s="145">
        <v>96</v>
      </c>
      <c r="P16" s="3"/>
      <c r="Q16" s="3" t="s">
        <v>466</v>
      </c>
      <c r="R16" s="3"/>
    </row>
    <row r="17" spans="1:18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25" thickBot="1">
      <c r="A18" s="3"/>
      <c r="B18" s="262" t="s">
        <v>467</v>
      </c>
      <c r="C18" s="262"/>
      <c r="D18" s="3"/>
      <c r="E18" s="3"/>
      <c r="F18" s="3"/>
      <c r="G18" s="3"/>
      <c r="H18" s="3"/>
      <c r="I18" s="3"/>
      <c r="J18" s="3"/>
      <c r="K18" s="262" t="s">
        <v>468</v>
      </c>
      <c r="L18" s="262"/>
      <c r="M18" s="3"/>
      <c r="N18" s="3"/>
      <c r="O18" s="3"/>
      <c r="P18" s="3"/>
      <c r="Q18" s="3"/>
      <c r="R18" s="3"/>
    </row>
    <row r="19" spans="1:18" ht="13.5">
      <c r="A19" s="3"/>
      <c r="B19" s="215"/>
      <c r="C19" s="217" t="s">
        <v>44</v>
      </c>
      <c r="D19" s="218"/>
      <c r="E19" s="218"/>
      <c r="F19" s="219"/>
      <c r="G19" s="3"/>
      <c r="H19" s="3" t="s">
        <v>469</v>
      </c>
      <c r="I19" s="3"/>
      <c r="J19" s="3"/>
      <c r="K19" s="215"/>
      <c r="L19" s="217" t="s">
        <v>44</v>
      </c>
      <c r="M19" s="218"/>
      <c r="N19" s="218"/>
      <c r="O19" s="219"/>
      <c r="P19" s="3"/>
      <c r="Q19" s="3" t="s">
        <v>470</v>
      </c>
      <c r="R19" s="3"/>
    </row>
    <row r="20" spans="1:18" ht="14.25" thickBot="1">
      <c r="A20" s="3"/>
      <c r="B20" s="216"/>
      <c r="C20" s="88">
        <v>0</v>
      </c>
      <c r="D20" s="89">
        <v>1</v>
      </c>
      <c r="E20" s="89">
        <v>2</v>
      </c>
      <c r="F20" s="90">
        <v>3</v>
      </c>
      <c r="G20" s="3"/>
      <c r="H20" s="3" t="s">
        <v>471</v>
      </c>
      <c r="I20" s="3"/>
      <c r="J20" s="3"/>
      <c r="K20" s="216"/>
      <c r="L20" s="88">
        <v>0</v>
      </c>
      <c r="M20" s="89">
        <v>1</v>
      </c>
      <c r="N20" s="89">
        <v>2</v>
      </c>
      <c r="O20" s="90">
        <v>3</v>
      </c>
      <c r="P20" s="3"/>
      <c r="Q20" s="3" t="s">
        <v>472</v>
      </c>
      <c r="R20" s="3"/>
    </row>
    <row r="21" spans="1:18" ht="14.25" thickTop="1">
      <c r="A21" s="3"/>
      <c r="B21" s="91" t="s">
        <v>45</v>
      </c>
      <c r="C21" s="92" t="s">
        <v>479</v>
      </c>
      <c r="D21" s="85" t="s">
        <v>473</v>
      </c>
      <c r="E21" s="121">
        <v>27</v>
      </c>
      <c r="F21" s="139">
        <v>82</v>
      </c>
      <c r="G21" s="3"/>
      <c r="H21" s="3" t="s">
        <v>474</v>
      </c>
      <c r="I21" s="3"/>
      <c r="J21" s="3"/>
      <c r="K21" s="91" t="s">
        <v>45</v>
      </c>
      <c r="L21" s="92" t="s">
        <v>479</v>
      </c>
      <c r="M21" s="85" t="s">
        <v>444</v>
      </c>
      <c r="N21" s="121">
        <v>27</v>
      </c>
      <c r="O21" s="133">
        <v>81</v>
      </c>
      <c r="P21" s="3"/>
      <c r="R21" s="3"/>
    </row>
    <row r="22" spans="1:18" ht="13.5">
      <c r="A22" s="3"/>
      <c r="B22" s="94" t="s">
        <v>47</v>
      </c>
      <c r="C22" s="95" t="s">
        <v>479</v>
      </c>
      <c r="D22" s="86" t="s">
        <v>473</v>
      </c>
      <c r="E22" s="86">
        <v>30</v>
      </c>
      <c r="F22" s="140">
        <v>90</v>
      </c>
      <c r="G22" s="3"/>
      <c r="H22" s="3"/>
      <c r="I22" s="3"/>
      <c r="J22" s="3"/>
      <c r="K22" s="94" t="s">
        <v>47</v>
      </c>
      <c r="L22" s="95" t="s">
        <v>479</v>
      </c>
      <c r="M22" s="86" t="s">
        <v>444</v>
      </c>
      <c r="N22" s="86">
        <v>30</v>
      </c>
      <c r="O22" s="134">
        <v>90</v>
      </c>
      <c r="P22" s="3"/>
      <c r="Q22" s="3"/>
      <c r="R22" s="3"/>
    </row>
    <row r="23" spans="1:18" ht="13.5">
      <c r="A23" s="3"/>
      <c r="B23" s="141" t="s">
        <v>49</v>
      </c>
      <c r="C23" s="142" t="s">
        <v>479</v>
      </c>
      <c r="D23" s="143" t="s">
        <v>271</v>
      </c>
      <c r="E23" s="143" t="s">
        <v>473</v>
      </c>
      <c r="F23" s="144">
        <v>60</v>
      </c>
      <c r="G23" s="3"/>
      <c r="H23" s="3"/>
      <c r="I23" s="3"/>
      <c r="J23" s="3"/>
      <c r="K23" s="94" t="s">
        <v>49</v>
      </c>
      <c r="L23" s="95" t="s">
        <v>479</v>
      </c>
      <c r="M23" s="86" t="s">
        <v>444</v>
      </c>
      <c r="N23" s="86">
        <v>28</v>
      </c>
      <c r="O23" s="134">
        <v>84</v>
      </c>
      <c r="P23" s="3"/>
      <c r="Q23" s="3"/>
      <c r="R23" s="3"/>
    </row>
    <row r="24" spans="1:18" ht="14.25" thickBot="1">
      <c r="A24" s="3"/>
      <c r="B24" s="97" t="s">
        <v>51</v>
      </c>
      <c r="C24" s="98" t="s">
        <v>52</v>
      </c>
      <c r="D24" s="112" t="s">
        <v>473</v>
      </c>
      <c r="E24" s="87">
        <v>33</v>
      </c>
      <c r="F24" s="145">
        <v>96</v>
      </c>
      <c r="G24" s="3"/>
      <c r="H24" s="3"/>
      <c r="I24" s="3"/>
      <c r="J24" s="3"/>
      <c r="K24" s="146" t="s">
        <v>51</v>
      </c>
      <c r="L24" s="147" t="s">
        <v>52</v>
      </c>
      <c r="M24" s="148" t="s">
        <v>475</v>
      </c>
      <c r="N24" s="148" t="s">
        <v>280</v>
      </c>
      <c r="O24" s="149">
        <v>60</v>
      </c>
      <c r="P24" s="3"/>
      <c r="Q24" s="3"/>
      <c r="R24" s="3"/>
    </row>
    <row r="25" spans="1:18" ht="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 thickBot="1">
      <c r="A26" s="3"/>
      <c r="B26" s="262" t="s">
        <v>481</v>
      </c>
      <c r="C26" s="262"/>
      <c r="D26" s="3"/>
      <c r="E26" s="3"/>
      <c r="F26" s="3"/>
      <c r="G26" s="3"/>
      <c r="H26" s="3"/>
      <c r="I26" s="3"/>
      <c r="J26" s="3"/>
      <c r="K26" s="263" t="s">
        <v>476</v>
      </c>
      <c r="L26" s="263"/>
      <c r="M26" s="3"/>
      <c r="N26" s="3"/>
      <c r="O26" s="3"/>
      <c r="P26" s="3"/>
      <c r="Q26" s="3"/>
      <c r="R26" s="3"/>
    </row>
    <row r="27" spans="1:18" ht="13.5">
      <c r="A27" s="3"/>
      <c r="B27" s="215"/>
      <c r="C27" s="217" t="s">
        <v>44</v>
      </c>
      <c r="D27" s="218"/>
      <c r="E27" s="218"/>
      <c r="F27" s="219"/>
      <c r="G27" s="3"/>
      <c r="H27" s="3" t="s">
        <v>483</v>
      </c>
      <c r="I27" s="3"/>
      <c r="J27" s="3"/>
      <c r="K27" s="264" t="s">
        <v>477</v>
      </c>
      <c r="L27" s="264"/>
      <c r="M27" s="3"/>
      <c r="N27" s="3"/>
      <c r="O27" s="3"/>
      <c r="P27" s="3"/>
      <c r="Q27" s="3"/>
      <c r="R27" s="3"/>
    </row>
    <row r="28" spans="1:18" ht="14.25" thickBot="1">
      <c r="A28" s="3"/>
      <c r="B28" s="216"/>
      <c r="C28" s="88">
        <v>0</v>
      </c>
      <c r="D28" s="89">
        <v>1</v>
      </c>
      <c r="E28" s="89">
        <v>2</v>
      </c>
      <c r="F28" s="90">
        <v>3</v>
      </c>
      <c r="G28" s="3"/>
      <c r="H28" s="3" t="s">
        <v>484</v>
      </c>
      <c r="I28" s="3"/>
      <c r="J28" s="3"/>
      <c r="K28" s="264" t="s">
        <v>478</v>
      </c>
      <c r="L28" s="264"/>
      <c r="M28" s="3"/>
      <c r="N28" s="3"/>
      <c r="O28" s="3"/>
      <c r="P28" s="3"/>
      <c r="Q28" s="3"/>
      <c r="R28" s="3"/>
    </row>
    <row r="29" spans="1:18" ht="14.25" thickTop="1">
      <c r="A29" s="3"/>
      <c r="B29" s="91" t="s">
        <v>45</v>
      </c>
      <c r="C29" s="92" t="s">
        <v>482</v>
      </c>
      <c r="D29" s="85" t="s">
        <v>271</v>
      </c>
      <c r="E29" s="121" t="s">
        <v>279</v>
      </c>
      <c r="F29" s="154">
        <v>70</v>
      </c>
      <c r="G29" s="3"/>
      <c r="H29" s="3" t="s">
        <v>485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3.5">
      <c r="A30" s="3"/>
      <c r="B30" s="94" t="s">
        <v>47</v>
      </c>
      <c r="C30" s="95" t="s">
        <v>482</v>
      </c>
      <c r="D30" s="86" t="s">
        <v>271</v>
      </c>
      <c r="E30" s="86" t="s">
        <v>279</v>
      </c>
      <c r="F30" s="153">
        <v>90</v>
      </c>
      <c r="G30" s="3"/>
      <c r="H30" s="3" t="s">
        <v>488</v>
      </c>
      <c r="I30" s="3"/>
      <c r="J30" s="3"/>
      <c r="K30" s="263" t="s">
        <v>486</v>
      </c>
      <c r="L30" s="263"/>
      <c r="M30" s="3"/>
      <c r="N30" s="3"/>
      <c r="O30" s="3"/>
      <c r="P30" s="3"/>
      <c r="Q30" s="3"/>
      <c r="R30" s="3"/>
    </row>
    <row r="31" spans="1:18" ht="13.5">
      <c r="A31" s="3"/>
      <c r="B31" s="150" t="s">
        <v>49</v>
      </c>
      <c r="C31" s="151" t="s">
        <v>482</v>
      </c>
      <c r="D31" s="152" t="s">
        <v>271</v>
      </c>
      <c r="E31" s="152">
        <v>23</v>
      </c>
      <c r="F31" s="153">
        <v>80</v>
      </c>
      <c r="G31" s="3"/>
      <c r="H31" s="3" t="s">
        <v>489</v>
      </c>
      <c r="I31" s="3"/>
      <c r="J31" s="3"/>
      <c r="K31" s="3" t="s">
        <v>487</v>
      </c>
      <c r="L31" s="3"/>
      <c r="M31" s="3"/>
      <c r="N31" s="3"/>
      <c r="O31" s="3"/>
      <c r="P31" s="3"/>
      <c r="Q31" s="3"/>
      <c r="R31" s="3"/>
    </row>
    <row r="32" spans="1:18" ht="14.25" thickBot="1">
      <c r="A32" s="3"/>
      <c r="B32" s="97" t="s">
        <v>51</v>
      </c>
      <c r="C32" s="98" t="s">
        <v>482</v>
      </c>
      <c r="D32" s="112" t="s">
        <v>271</v>
      </c>
      <c r="E32" s="87" t="s">
        <v>279</v>
      </c>
      <c r="F32" s="155">
        <v>55</v>
      </c>
      <c r="G32" s="3"/>
      <c r="H32" s="3" t="s">
        <v>490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3.5">
      <c r="A33" s="3"/>
      <c r="B33" s="3"/>
      <c r="C33" s="3"/>
      <c r="D33" s="3"/>
      <c r="E33" s="3"/>
      <c r="F33" s="3"/>
      <c r="G33" s="3"/>
      <c r="H33" s="3" t="s">
        <v>491</v>
      </c>
      <c r="I33" s="3"/>
      <c r="J33" s="3"/>
      <c r="K33" s="3"/>
      <c r="L33" s="3"/>
      <c r="M33" s="3"/>
      <c r="N33" s="3"/>
      <c r="O33" s="3"/>
      <c r="P33" s="3"/>
      <c r="Q33" s="3"/>
      <c r="R33" s="3"/>
    </row>
    <row r="34" ht="13.5">
      <c r="H34" s="3" t="s">
        <v>522</v>
      </c>
    </row>
  </sheetData>
  <mergeCells count="25">
    <mergeCell ref="K30:L30"/>
    <mergeCell ref="B19:B20"/>
    <mergeCell ref="C19:F19"/>
    <mergeCell ref="K28:L28"/>
    <mergeCell ref="B26:C26"/>
    <mergeCell ref="B27:B28"/>
    <mergeCell ref="C27:F27"/>
    <mergeCell ref="B3:B4"/>
    <mergeCell ref="C3:F3"/>
    <mergeCell ref="B11:B12"/>
    <mergeCell ref="C11:F11"/>
    <mergeCell ref="K11:K12"/>
    <mergeCell ref="L11:O11"/>
    <mergeCell ref="K19:K20"/>
    <mergeCell ref="L19:O19"/>
    <mergeCell ref="B2:C2"/>
    <mergeCell ref="K2:L2"/>
    <mergeCell ref="K26:L26"/>
    <mergeCell ref="K27:L27"/>
    <mergeCell ref="K3:K4"/>
    <mergeCell ref="L3:O3"/>
    <mergeCell ref="B10:C10"/>
    <mergeCell ref="B18:C18"/>
    <mergeCell ref="K10:L10"/>
    <mergeCell ref="K18:L1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218</v>
      </c>
      <c r="C2" s="212"/>
      <c r="D2" s="214" t="s">
        <v>239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46</v>
      </c>
      <c r="G3" s="102"/>
      <c r="H3" s="6"/>
      <c r="I3" s="6"/>
      <c r="J3" s="46" t="s">
        <v>31</v>
      </c>
      <c r="K3" s="43">
        <f>F3</f>
        <v>46</v>
      </c>
      <c r="L3" s="220">
        <f>IF(F3&lt;81,K2*(F3-1)*F3*(F3+1),K2*80*81*(3*F3-161))</f>
        <v>681030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46</v>
      </c>
      <c r="G4" s="40"/>
      <c r="H4" s="6"/>
      <c r="I4" s="6"/>
      <c r="J4" s="222" t="s">
        <v>4</v>
      </c>
      <c r="K4" s="222"/>
      <c r="L4" s="220">
        <f>IF(F3&lt;81,3*K2*F3*(F3+1),3*K2*80*81)</f>
        <v>45402</v>
      </c>
      <c r="M4" s="220"/>
      <c r="N4" s="3"/>
      <c r="O4" s="116" t="s">
        <v>227</v>
      </c>
      <c r="P4" s="3">
        <f>IF(F4&lt;1,F3,F4)</f>
        <v>46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228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229</v>
      </c>
      <c r="E7" s="25"/>
      <c r="F7" s="109" t="s">
        <v>230</v>
      </c>
      <c r="G7" s="25"/>
      <c r="H7" s="27"/>
      <c r="I7" s="27" t="s">
        <v>231</v>
      </c>
      <c r="J7" s="27"/>
      <c r="K7" s="27"/>
      <c r="L7" s="103" t="s">
        <v>232</v>
      </c>
      <c r="M7" s="27"/>
      <c r="N7" s="51" t="s">
        <v>516</v>
      </c>
      <c r="O7" s="57" t="s">
        <v>3</v>
      </c>
      <c r="P7" s="2"/>
      <c r="Q7" s="3">
        <v>46</v>
      </c>
    </row>
    <row r="8" spans="1:17" ht="15" thickBot="1" thickTop="1">
      <c r="A8" s="3"/>
      <c r="B8" s="3"/>
      <c r="C8" s="32" t="s">
        <v>104</v>
      </c>
      <c r="D8" s="129">
        <v>16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117</v>
      </c>
      <c r="O8" s="58"/>
      <c r="P8" s="50">
        <f aca="true" t="shared" si="1" ref="P8:P13">INT((D8+L8+I8*($F$3-1)))+(F8-I8)*($P$4-1)</f>
        <v>117.25</v>
      </c>
      <c r="Q8" s="3">
        <v>117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1.25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62</v>
      </c>
      <c r="O9" s="59"/>
      <c r="P9" s="50">
        <f t="shared" si="1"/>
        <v>62.25</v>
      </c>
      <c r="Q9" s="3">
        <v>62</v>
      </c>
    </row>
    <row r="10" spans="1:17" ht="13.5">
      <c r="A10" s="3"/>
      <c r="B10" s="3"/>
      <c r="C10" s="34" t="s">
        <v>111</v>
      </c>
      <c r="D10" s="125">
        <v>24</v>
      </c>
      <c r="E10" s="12" t="s">
        <v>105</v>
      </c>
      <c r="F10" s="126">
        <v>3.25</v>
      </c>
      <c r="G10" s="9" t="s">
        <v>106</v>
      </c>
      <c r="H10" s="11" t="s">
        <v>0</v>
      </c>
      <c r="I10" s="10">
        <f t="shared" si="0"/>
        <v>3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170</v>
      </c>
      <c r="O10" s="119">
        <f>N10/5</f>
        <v>34</v>
      </c>
      <c r="P10" s="50">
        <f t="shared" si="1"/>
        <v>170.25</v>
      </c>
      <c r="Q10" s="3">
        <v>34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2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105</v>
      </c>
      <c r="O11" s="119">
        <f>N11/5</f>
        <v>21</v>
      </c>
      <c r="P11" s="50">
        <f t="shared" si="1"/>
        <v>105</v>
      </c>
      <c r="Q11" s="3">
        <v>21</v>
      </c>
    </row>
    <row r="12" spans="1:17" ht="13.5">
      <c r="A12" s="3"/>
      <c r="B12" s="3"/>
      <c r="C12" s="34" t="s">
        <v>113</v>
      </c>
      <c r="D12" s="125">
        <v>13</v>
      </c>
      <c r="E12" s="12" t="s">
        <v>105</v>
      </c>
      <c r="F12" s="126">
        <v>1.25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69</v>
      </c>
      <c r="O12" s="119">
        <f>N12/5</f>
        <v>13.8</v>
      </c>
      <c r="P12" s="50">
        <f t="shared" si="1"/>
        <v>69.25</v>
      </c>
      <c r="Q12" s="3">
        <v>13</v>
      </c>
    </row>
    <row r="13" spans="1:17" ht="14.25" thickBot="1">
      <c r="A13" s="3"/>
      <c r="B13" s="3"/>
      <c r="C13" s="35" t="s">
        <v>33</v>
      </c>
      <c r="D13" s="14">
        <v>21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66</v>
      </c>
      <c r="O13" s="120">
        <f>N13/5</f>
        <v>13.2</v>
      </c>
      <c r="P13" s="50">
        <f t="shared" si="1"/>
        <v>66</v>
      </c>
      <c r="Q13" s="3">
        <v>13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320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321</v>
      </c>
      <c r="D17" s="191"/>
      <c r="E17" s="192"/>
      <c r="F17" s="11">
        <v>3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322</v>
      </c>
      <c r="D18" s="191"/>
      <c r="E18" s="192"/>
      <c r="F18" s="11">
        <v>3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323</v>
      </c>
      <c r="D19" s="191"/>
      <c r="E19" s="192"/>
      <c r="F19" s="11">
        <v>3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324</v>
      </c>
      <c r="D20" s="191"/>
      <c r="E20" s="192"/>
      <c r="F20" s="11">
        <v>1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325</v>
      </c>
      <c r="D21" s="191"/>
      <c r="E21" s="192"/>
      <c r="F21" s="11">
        <v>2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326</v>
      </c>
      <c r="D22" s="191"/>
      <c r="E22" s="192"/>
      <c r="F22" s="11">
        <v>1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327</v>
      </c>
      <c r="D23" s="199"/>
      <c r="E23" s="200"/>
      <c r="F23" s="17">
        <v>1</v>
      </c>
      <c r="G23" s="99" t="s">
        <v>328</v>
      </c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233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376</v>
      </c>
      <c r="D26" s="191"/>
      <c r="E26" s="192"/>
      <c r="F26" s="95">
        <v>3</v>
      </c>
      <c r="G26" s="96">
        <v>36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377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367</v>
      </c>
      <c r="D28" s="191"/>
      <c r="E28" s="192"/>
      <c r="F28" s="95">
        <v>2</v>
      </c>
      <c r="G28" s="96">
        <v>56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368</v>
      </c>
      <c r="D29" s="191"/>
      <c r="E29" s="192"/>
      <c r="F29" s="95">
        <v>2</v>
      </c>
      <c r="G29" s="96">
        <v>72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369</v>
      </c>
      <c r="D30" s="191"/>
      <c r="E30" s="192"/>
      <c r="F30" s="95">
        <v>2</v>
      </c>
      <c r="G30" s="96">
        <v>80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127</v>
      </c>
      <c r="D31" s="199"/>
      <c r="E31" s="200"/>
      <c r="F31" s="98">
        <v>3</v>
      </c>
      <c r="G31" s="99">
        <v>100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234</v>
      </c>
      <c r="E35" s="85">
        <v>19</v>
      </c>
      <c r="F35" s="121">
        <v>25</v>
      </c>
      <c r="G35" s="93">
        <v>90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234</v>
      </c>
      <c r="E36" s="122" t="s">
        <v>562</v>
      </c>
      <c r="F36" s="86">
        <v>20</v>
      </c>
      <c r="G36" s="96">
        <v>100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234</v>
      </c>
      <c r="E37" s="86" t="s">
        <v>561</v>
      </c>
      <c r="F37" s="86">
        <v>23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234</v>
      </c>
      <c r="E38" s="87" t="s">
        <v>561</v>
      </c>
      <c r="F38" s="87">
        <v>28</v>
      </c>
      <c r="G38" s="99">
        <v>80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42</v>
      </c>
      <c r="C2" s="212"/>
      <c r="D2" s="214" t="s">
        <v>337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44</v>
      </c>
      <c r="G3" s="102"/>
      <c r="H3" s="6"/>
      <c r="I3" s="6"/>
      <c r="J3" s="46" t="s">
        <v>31</v>
      </c>
      <c r="K3" s="43">
        <f>F3</f>
        <v>44</v>
      </c>
      <c r="L3" s="220">
        <f>IF(F3&lt;81,K2*(F3-1)*F3*(F3+1),K2*80*81*(3*F3-161))</f>
        <v>595980</v>
      </c>
      <c r="M3" s="220"/>
      <c r="N3" s="3"/>
      <c r="O3" s="117">
        <v>5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44</v>
      </c>
      <c r="G4" s="40"/>
      <c r="H4" s="6"/>
      <c r="I4" s="6"/>
      <c r="J4" s="222" t="s">
        <v>4</v>
      </c>
      <c r="K4" s="222"/>
      <c r="L4" s="220">
        <f>IF(F3&lt;81,3*K2*F3*(F3+1),3*K2*80*81)</f>
        <v>41580</v>
      </c>
      <c r="M4" s="220"/>
      <c r="N4" s="3"/>
      <c r="O4" s="116" t="s">
        <v>329</v>
      </c>
      <c r="P4" s="3">
        <f>IF(F4&lt;1,F3,F4)</f>
        <v>44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330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331</v>
      </c>
      <c r="E7" s="25"/>
      <c r="F7" s="109" t="s">
        <v>332</v>
      </c>
      <c r="G7" s="25"/>
      <c r="H7" s="27"/>
      <c r="I7" s="27" t="s">
        <v>333</v>
      </c>
      <c r="J7" s="27"/>
      <c r="K7" s="27"/>
      <c r="L7" s="103" t="s">
        <v>334</v>
      </c>
      <c r="M7" s="27"/>
      <c r="N7" s="51" t="s">
        <v>516</v>
      </c>
      <c r="O7" s="57" t="s">
        <v>3</v>
      </c>
      <c r="P7" s="2"/>
      <c r="Q7" s="3">
        <v>44</v>
      </c>
    </row>
    <row r="8" spans="1:17" ht="15" thickBot="1" thickTop="1">
      <c r="A8" s="3"/>
      <c r="B8" s="3"/>
      <c r="C8" s="32" t="s">
        <v>104</v>
      </c>
      <c r="D8" s="129">
        <v>18</v>
      </c>
      <c r="E8" s="22" t="s">
        <v>105</v>
      </c>
      <c r="F8" s="128">
        <v>3.25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157</v>
      </c>
      <c r="O8" s="58"/>
      <c r="P8" s="50">
        <f aca="true" t="shared" si="1" ref="P8:P13">INT((D8+L8+I8*($F$3-1)))+(F8-I8)*($P$4-1)</f>
        <v>157.75</v>
      </c>
      <c r="Q8" s="3">
        <v>157</v>
      </c>
    </row>
    <row r="9" spans="1:17" ht="14.25" thickBot="1">
      <c r="A9" s="3"/>
      <c r="B9" s="3"/>
      <c r="C9" s="33" t="s">
        <v>110</v>
      </c>
      <c r="D9" s="130">
        <v>5</v>
      </c>
      <c r="E9" s="12" t="s">
        <v>105</v>
      </c>
      <c r="F9" s="126">
        <v>1.25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58</v>
      </c>
      <c r="O9" s="59"/>
      <c r="P9" s="50">
        <f t="shared" si="1"/>
        <v>58.75</v>
      </c>
      <c r="Q9" s="3">
        <v>58</v>
      </c>
    </row>
    <row r="10" spans="1:17" ht="13.5">
      <c r="A10" s="3"/>
      <c r="B10" s="3"/>
      <c r="C10" s="34" t="s">
        <v>111</v>
      </c>
      <c r="D10" s="125">
        <v>23</v>
      </c>
      <c r="E10" s="12" t="s">
        <v>105</v>
      </c>
      <c r="F10" s="126">
        <v>3.25</v>
      </c>
      <c r="G10" s="9" t="s">
        <v>106</v>
      </c>
      <c r="H10" s="11" t="s">
        <v>0</v>
      </c>
      <c r="I10" s="10">
        <f t="shared" si="0"/>
        <v>3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162</v>
      </c>
      <c r="O10" s="119">
        <f>N10/5</f>
        <v>32.4</v>
      </c>
      <c r="P10" s="50">
        <f t="shared" si="1"/>
        <v>162.75</v>
      </c>
      <c r="Q10" s="3">
        <v>32</v>
      </c>
    </row>
    <row r="11" spans="1:17" ht="13.5">
      <c r="A11" s="3"/>
      <c r="B11" s="3"/>
      <c r="C11" s="34" t="s">
        <v>112</v>
      </c>
      <c r="D11" s="125">
        <v>15</v>
      </c>
      <c r="E11" s="12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58</v>
      </c>
      <c r="O11" s="119">
        <f>N11/5</f>
        <v>11.6</v>
      </c>
      <c r="P11" s="50">
        <f t="shared" si="1"/>
        <v>58</v>
      </c>
      <c r="Q11" s="3">
        <v>11</v>
      </c>
    </row>
    <row r="12" spans="1:17" ht="13.5">
      <c r="A12" s="3"/>
      <c r="B12" s="3"/>
      <c r="C12" s="34" t="s">
        <v>113</v>
      </c>
      <c r="D12" s="125">
        <v>13</v>
      </c>
      <c r="E12" s="12" t="s">
        <v>105</v>
      </c>
      <c r="F12" s="126">
        <v>2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99</v>
      </c>
      <c r="O12" s="119">
        <f>N12/5</f>
        <v>19.8</v>
      </c>
      <c r="P12" s="50">
        <f t="shared" si="1"/>
        <v>99</v>
      </c>
      <c r="Q12" s="3">
        <v>19</v>
      </c>
    </row>
    <row r="13" spans="1:17" ht="14.25" thickBot="1">
      <c r="A13" s="3"/>
      <c r="B13" s="3"/>
      <c r="C13" s="35" t="s">
        <v>33</v>
      </c>
      <c r="D13" s="14">
        <v>20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63</v>
      </c>
      <c r="O13" s="120">
        <f>N13/5</f>
        <v>12.6</v>
      </c>
      <c r="P13" s="50">
        <f t="shared" si="1"/>
        <v>63</v>
      </c>
      <c r="Q13" s="3">
        <v>12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338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339</v>
      </c>
      <c r="D17" s="191"/>
      <c r="E17" s="192"/>
      <c r="F17" s="11">
        <v>3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340</v>
      </c>
      <c r="D18" s="191"/>
      <c r="E18" s="192"/>
      <c r="F18" s="11">
        <v>3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341</v>
      </c>
      <c r="D19" s="191"/>
      <c r="E19" s="192"/>
      <c r="F19" s="11">
        <v>3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342</v>
      </c>
      <c r="D20" s="191"/>
      <c r="E20" s="192"/>
      <c r="F20" s="11">
        <v>3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343</v>
      </c>
      <c r="D21" s="191"/>
      <c r="E21" s="192"/>
      <c r="F21" s="11">
        <v>3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344</v>
      </c>
      <c r="D22" s="191"/>
      <c r="E22" s="192"/>
      <c r="F22" s="11">
        <v>1</v>
      </c>
      <c r="G22" s="96" t="s">
        <v>346</v>
      </c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345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335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378</v>
      </c>
      <c r="D26" s="191"/>
      <c r="E26" s="192"/>
      <c r="F26" s="95">
        <v>3</v>
      </c>
      <c r="G26" s="96">
        <v>44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379</v>
      </c>
      <c r="D27" s="191"/>
      <c r="E27" s="192"/>
      <c r="F27" s="95">
        <v>3</v>
      </c>
      <c r="G27" s="96">
        <v>52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380</v>
      </c>
      <c r="D28" s="191"/>
      <c r="E28" s="192"/>
      <c r="F28" s="95">
        <v>2</v>
      </c>
      <c r="G28" s="96">
        <v>64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381</v>
      </c>
      <c r="D29" s="191"/>
      <c r="E29" s="192"/>
      <c r="F29" s="95">
        <v>3</v>
      </c>
      <c r="G29" s="96">
        <v>80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382</v>
      </c>
      <c r="D30" s="191"/>
      <c r="E30" s="192"/>
      <c r="F30" s="95">
        <v>2</v>
      </c>
      <c r="G30" s="96">
        <v>88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383</v>
      </c>
      <c r="D31" s="199"/>
      <c r="E31" s="200"/>
      <c r="F31" s="98">
        <v>3</v>
      </c>
      <c r="G31" s="99">
        <v>96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336</v>
      </c>
      <c r="E35" s="121" t="s">
        <v>559</v>
      </c>
      <c r="F35" s="121">
        <v>35</v>
      </c>
      <c r="G35" s="93">
        <v>100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336</v>
      </c>
      <c r="E36" s="85" t="s">
        <v>563</v>
      </c>
      <c r="F36" s="86">
        <v>36</v>
      </c>
      <c r="G36" s="96">
        <v>130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336</v>
      </c>
      <c r="E37" s="85" t="s">
        <v>563</v>
      </c>
      <c r="F37" s="86">
        <v>26</v>
      </c>
      <c r="G37" s="96">
        <v>80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186" t="s">
        <v>336</v>
      </c>
      <c r="E38" s="87" t="s">
        <v>563</v>
      </c>
      <c r="F38" s="87">
        <v>28</v>
      </c>
      <c r="G38" s="99">
        <v>80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75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207</v>
      </c>
      <c r="C2" s="212"/>
      <c r="D2" s="214" t="s">
        <v>216</v>
      </c>
      <c r="E2" s="214"/>
      <c r="F2" s="214"/>
      <c r="G2" s="3"/>
      <c r="H2" s="2"/>
      <c r="I2" s="2"/>
      <c r="J2" s="44" t="s">
        <v>1</v>
      </c>
      <c r="K2" s="39">
        <v>8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43</v>
      </c>
      <c r="G3" s="102"/>
      <c r="H3" s="6"/>
      <c r="I3" s="6"/>
      <c r="J3" s="46" t="s">
        <v>31</v>
      </c>
      <c r="K3" s="43">
        <f>F3</f>
        <v>43</v>
      </c>
      <c r="L3" s="220">
        <f>IF(F3&lt;81,K2*(F3-1)*F3*(F3+1),K2*80*81*(3*F3-161))</f>
        <v>635712</v>
      </c>
      <c r="M3" s="220"/>
      <c r="N3" s="3"/>
      <c r="O3" s="117">
        <v>3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43</v>
      </c>
      <c r="G4" s="40"/>
      <c r="H4" s="6"/>
      <c r="I4" s="6"/>
      <c r="J4" s="222" t="s">
        <v>4</v>
      </c>
      <c r="K4" s="222"/>
      <c r="L4" s="220">
        <f>IF(F3&lt;81,3*K2*F3*(F3+1),3*K2*80*81)</f>
        <v>45408</v>
      </c>
      <c r="M4" s="220"/>
      <c r="N4" s="3"/>
      <c r="O4" s="116" t="s">
        <v>208</v>
      </c>
      <c r="P4" s="3">
        <f>IF(F4&lt;1,F3,F4)</f>
        <v>43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209</v>
      </c>
      <c r="K5" s="43">
        <v>1000</v>
      </c>
      <c r="L5" s="221">
        <f>K2*80*81*(3*1000-161)</f>
        <v>147173760</v>
      </c>
      <c r="M5" s="221"/>
      <c r="N5" s="3"/>
      <c r="O5" s="118">
        <f>IF($F$3&lt;$G$38,$O$3,$O$3+1)</f>
        <v>3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210</v>
      </c>
      <c r="E7" s="25"/>
      <c r="F7" s="109" t="s">
        <v>211</v>
      </c>
      <c r="G7" s="25"/>
      <c r="H7" s="27"/>
      <c r="I7" s="27" t="s">
        <v>212</v>
      </c>
      <c r="J7" s="27"/>
      <c r="K7" s="27"/>
      <c r="L7" s="103" t="s">
        <v>213</v>
      </c>
      <c r="M7" s="27"/>
      <c r="N7" s="51" t="s">
        <v>516</v>
      </c>
      <c r="O7" s="57" t="s">
        <v>3</v>
      </c>
      <c r="P7" s="2"/>
      <c r="Q7" s="3">
        <v>43</v>
      </c>
    </row>
    <row r="8" spans="1:17" ht="15" thickBot="1" thickTop="1">
      <c r="A8" s="3"/>
      <c r="B8" s="3"/>
      <c r="C8" s="32" t="s">
        <v>104</v>
      </c>
      <c r="D8" s="129">
        <v>14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108</v>
      </c>
      <c r="O8" s="58"/>
      <c r="P8" s="50">
        <f aca="true" t="shared" si="1" ref="P8:P13">INT((D8+L8+I8*($F$3-1)))+(F8-I8)*($P$4-1)</f>
        <v>108.5</v>
      </c>
      <c r="Q8" s="3">
        <v>108</v>
      </c>
    </row>
    <row r="9" spans="1:17" ht="14.25" thickBot="1">
      <c r="A9" s="3"/>
      <c r="B9" s="3"/>
      <c r="C9" s="33" t="s">
        <v>110</v>
      </c>
      <c r="D9" s="130">
        <v>8</v>
      </c>
      <c r="E9" s="12" t="s">
        <v>105</v>
      </c>
      <c r="F9" s="126">
        <v>3.25</v>
      </c>
      <c r="G9" s="9" t="s">
        <v>106</v>
      </c>
      <c r="H9" s="11" t="s">
        <v>0</v>
      </c>
      <c r="I9" s="10">
        <f t="shared" si="0"/>
        <v>3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144</v>
      </c>
      <c r="O9" s="59"/>
      <c r="P9" s="50">
        <f t="shared" si="1"/>
        <v>144.5</v>
      </c>
      <c r="Q9" s="3">
        <v>144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1.25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67</v>
      </c>
      <c r="O10" s="119">
        <f>N10/5</f>
        <v>13.4</v>
      </c>
      <c r="P10" s="50">
        <f t="shared" si="1"/>
        <v>67.5</v>
      </c>
      <c r="Q10" s="3">
        <v>13</v>
      </c>
    </row>
    <row r="11" spans="1:17" ht="13.5">
      <c r="A11" s="3"/>
      <c r="B11" s="3"/>
      <c r="C11" s="34" t="s">
        <v>112</v>
      </c>
      <c r="D11" s="125">
        <v>13</v>
      </c>
      <c r="E11" s="12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55</v>
      </c>
      <c r="O11" s="119">
        <f>N11/5</f>
        <v>11</v>
      </c>
      <c r="P11" s="50">
        <f t="shared" si="1"/>
        <v>55</v>
      </c>
      <c r="Q11" s="3">
        <v>11</v>
      </c>
    </row>
    <row r="12" spans="1:17" ht="13.5">
      <c r="A12" s="3"/>
      <c r="B12" s="3"/>
      <c r="C12" s="124" t="s">
        <v>113</v>
      </c>
      <c r="D12" s="125">
        <v>24</v>
      </c>
      <c r="E12" s="12" t="s">
        <v>105</v>
      </c>
      <c r="F12" s="126">
        <v>3</v>
      </c>
      <c r="G12" s="127" t="s">
        <v>2</v>
      </c>
      <c r="H12" s="11" t="s">
        <v>0</v>
      </c>
      <c r="I12" s="10">
        <f t="shared" si="0"/>
        <v>3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150</v>
      </c>
      <c r="O12" s="119">
        <f>N12/5</f>
        <v>30</v>
      </c>
      <c r="P12" s="50">
        <f t="shared" si="1"/>
        <v>150</v>
      </c>
      <c r="Q12" s="3">
        <v>30</v>
      </c>
    </row>
    <row r="13" spans="1:17" ht="14.25" thickBot="1">
      <c r="A13" s="3"/>
      <c r="B13" s="3"/>
      <c r="C13" s="35" t="s">
        <v>33</v>
      </c>
      <c r="D13" s="14">
        <v>13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55</v>
      </c>
      <c r="O13" s="120">
        <f>N13/5</f>
        <v>11</v>
      </c>
      <c r="P13" s="50">
        <f t="shared" si="1"/>
        <v>55</v>
      </c>
      <c r="Q13" s="3">
        <v>11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301</v>
      </c>
      <c r="D16" s="188"/>
      <c r="E16" s="189"/>
      <c r="F16" s="5">
        <v>3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302</v>
      </c>
      <c r="D17" s="191"/>
      <c r="E17" s="192"/>
      <c r="F17" s="11">
        <v>3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303</v>
      </c>
      <c r="D18" s="191"/>
      <c r="E18" s="192"/>
      <c r="F18" s="11">
        <v>3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304</v>
      </c>
      <c r="D19" s="191"/>
      <c r="E19" s="192"/>
      <c r="F19" s="11">
        <v>3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305</v>
      </c>
      <c r="D20" s="191"/>
      <c r="E20" s="192"/>
      <c r="F20" s="11">
        <v>1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306</v>
      </c>
      <c r="D21" s="191"/>
      <c r="E21" s="192"/>
      <c r="F21" s="11">
        <v>3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307</v>
      </c>
      <c r="D22" s="191"/>
      <c r="E22" s="192"/>
      <c r="F22" s="11">
        <v>3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308</v>
      </c>
      <c r="D23" s="199"/>
      <c r="E23" s="200"/>
      <c r="F23" s="17">
        <v>2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214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297</v>
      </c>
      <c r="D26" s="191"/>
      <c r="E26" s="192"/>
      <c r="F26" s="95">
        <v>3</v>
      </c>
      <c r="G26" s="123">
        <v>36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309</v>
      </c>
      <c r="D27" s="191"/>
      <c r="E27" s="192"/>
      <c r="F27" s="95">
        <v>3</v>
      </c>
      <c r="G27" s="96">
        <v>40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310</v>
      </c>
      <c r="D28" s="191"/>
      <c r="E28" s="192"/>
      <c r="F28" s="95">
        <v>2</v>
      </c>
      <c r="G28" s="96">
        <v>68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141</v>
      </c>
      <c r="D29" s="191"/>
      <c r="E29" s="192"/>
      <c r="F29" s="95">
        <v>2</v>
      </c>
      <c r="G29" s="96">
        <v>72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186</v>
      </c>
      <c r="D30" s="191"/>
      <c r="E30" s="192"/>
      <c r="F30" s="95">
        <v>2</v>
      </c>
      <c r="G30" s="96">
        <v>80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311</v>
      </c>
      <c r="D31" s="199"/>
      <c r="E31" s="200"/>
      <c r="F31" s="98">
        <v>3</v>
      </c>
      <c r="G31" s="99">
        <v>88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215</v>
      </c>
      <c r="E35" s="122" t="s">
        <v>557</v>
      </c>
      <c r="F35" s="121">
        <v>18</v>
      </c>
      <c r="G35" s="93">
        <v>80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215</v>
      </c>
      <c r="E36" s="86" t="s">
        <v>564</v>
      </c>
      <c r="F36" s="86">
        <v>27</v>
      </c>
      <c r="G36" s="96">
        <v>120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215</v>
      </c>
      <c r="E37" s="86" t="s">
        <v>564</v>
      </c>
      <c r="F37" s="86">
        <v>32</v>
      </c>
      <c r="G37" s="96">
        <v>100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215</v>
      </c>
      <c r="E38" s="87" t="s">
        <v>217</v>
      </c>
      <c r="F38" s="87" t="s">
        <v>217</v>
      </c>
      <c r="G38" s="99" t="s">
        <v>217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</cols>
  <sheetData>
    <row r="1" spans="1:16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"/>
      <c r="B2" s="212" t="s">
        <v>42</v>
      </c>
      <c r="C2" s="212"/>
      <c r="D2" s="214" t="s">
        <v>118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</row>
    <row r="3" spans="1:16" ht="14.25" thickBot="1">
      <c r="A3" s="3"/>
      <c r="B3" s="213" t="s">
        <v>29</v>
      </c>
      <c r="C3" s="213"/>
      <c r="D3" s="101"/>
      <c r="E3" s="42" t="s">
        <v>30</v>
      </c>
      <c r="F3" s="19">
        <v>1</v>
      </c>
      <c r="G3" s="102"/>
      <c r="H3" s="6"/>
      <c r="I3" s="6"/>
      <c r="J3" s="46" t="s">
        <v>31</v>
      </c>
      <c r="K3" s="43">
        <f>F3</f>
        <v>1</v>
      </c>
      <c r="L3" s="220">
        <f>IF(F3&lt;81,K2*(F3-1)*F3*(F3+1),K2*80*81*(3*F3-161))</f>
        <v>0</v>
      </c>
      <c r="M3" s="220"/>
      <c r="N3" s="3"/>
      <c r="O3" s="117">
        <v>4</v>
      </c>
      <c r="P3" s="3"/>
    </row>
    <row r="4" spans="1:16" ht="14.25" thickBot="1">
      <c r="A4" s="3"/>
      <c r="B4" s="213" t="s">
        <v>8</v>
      </c>
      <c r="C4" s="213"/>
      <c r="D4" s="101"/>
      <c r="E4" s="43" t="s">
        <v>32</v>
      </c>
      <c r="F4" s="41">
        <v>1</v>
      </c>
      <c r="G4" s="40"/>
      <c r="H4" s="6"/>
      <c r="I4" s="6"/>
      <c r="J4" s="222" t="s">
        <v>4</v>
      </c>
      <c r="K4" s="222"/>
      <c r="L4" s="220">
        <f>IF(F3&lt;81,3*K2*F3*(F3+1),3*K2*80*81)</f>
        <v>36</v>
      </c>
      <c r="M4" s="220"/>
      <c r="N4" s="3"/>
      <c r="O4" s="116" t="s">
        <v>167</v>
      </c>
      <c r="P4" s="3">
        <f>IF(F4&lt;1,F3,F4)</f>
        <v>1</v>
      </c>
    </row>
    <row r="5" spans="1:16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99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4</v>
      </c>
      <c r="P5" s="6"/>
    </row>
    <row r="6" spans="1:16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</row>
    <row r="7" spans="1:16" ht="14.25" thickBot="1">
      <c r="A7" s="3"/>
      <c r="B7" s="3"/>
      <c r="C7" s="23"/>
      <c r="D7" s="24" t="s">
        <v>100</v>
      </c>
      <c r="E7" s="25"/>
      <c r="F7" s="109" t="s">
        <v>101</v>
      </c>
      <c r="G7" s="25"/>
      <c r="H7" s="27"/>
      <c r="I7" s="27" t="s">
        <v>102</v>
      </c>
      <c r="J7" s="27"/>
      <c r="K7" s="27"/>
      <c r="L7" s="103" t="s">
        <v>103</v>
      </c>
      <c r="M7" s="27"/>
      <c r="N7" s="51" t="s">
        <v>516</v>
      </c>
      <c r="O7" s="57" t="s">
        <v>3</v>
      </c>
      <c r="P7" s="2"/>
    </row>
    <row r="8" spans="1:16" ht="15" thickBot="1" thickTop="1">
      <c r="A8" s="3"/>
      <c r="B8" s="3"/>
      <c r="C8" s="32" t="s">
        <v>104</v>
      </c>
      <c r="D8" s="20">
        <v>16</v>
      </c>
      <c r="E8" s="5" t="s">
        <v>105</v>
      </c>
      <c r="F8" s="128">
        <v>3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16</v>
      </c>
      <c r="O8" s="58"/>
      <c r="P8" s="50">
        <f aca="true" t="shared" si="1" ref="P8:P13">INT((D8+L8+I8*($F$3-1)))+(F8-I8)*($P$4-1)</f>
        <v>16</v>
      </c>
    </row>
    <row r="9" spans="1:16" ht="14.25" thickBot="1">
      <c r="A9" s="3"/>
      <c r="B9" s="3"/>
      <c r="C9" s="33" t="s">
        <v>110</v>
      </c>
      <c r="D9" s="8">
        <v>6</v>
      </c>
      <c r="E9" s="11" t="s">
        <v>105</v>
      </c>
      <c r="F9" s="126">
        <v>2</v>
      </c>
      <c r="G9" s="9" t="s">
        <v>106</v>
      </c>
      <c r="H9" s="11" t="s">
        <v>0</v>
      </c>
      <c r="I9" s="10">
        <f t="shared" si="0"/>
        <v>2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6</v>
      </c>
      <c r="O9" s="59"/>
      <c r="P9" s="50">
        <f t="shared" si="1"/>
        <v>6</v>
      </c>
    </row>
    <row r="10" spans="1:16" ht="13.5">
      <c r="A10" s="3"/>
      <c r="B10" s="3"/>
      <c r="C10" s="34" t="s">
        <v>111</v>
      </c>
      <c r="D10" s="13">
        <v>20</v>
      </c>
      <c r="E10" s="11" t="s">
        <v>105</v>
      </c>
      <c r="F10" s="126">
        <v>2.25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20</v>
      </c>
      <c r="O10" s="119">
        <f>N10/5</f>
        <v>4</v>
      </c>
      <c r="P10" s="50">
        <f t="shared" si="1"/>
        <v>20</v>
      </c>
    </row>
    <row r="11" spans="1:16" ht="13.5">
      <c r="A11" s="3"/>
      <c r="B11" s="3"/>
      <c r="C11" s="34" t="s">
        <v>112</v>
      </c>
      <c r="D11" s="13">
        <v>22</v>
      </c>
      <c r="E11" s="11" t="s">
        <v>105</v>
      </c>
      <c r="F11" s="126">
        <v>2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22</v>
      </c>
      <c r="O11" s="119">
        <f>N11/5</f>
        <v>4.4</v>
      </c>
      <c r="P11" s="50">
        <f t="shared" si="1"/>
        <v>22</v>
      </c>
    </row>
    <row r="12" spans="1:16" ht="13.5">
      <c r="A12" s="3"/>
      <c r="B12" s="3"/>
      <c r="C12" s="34" t="s">
        <v>113</v>
      </c>
      <c r="D12" s="13">
        <v>17</v>
      </c>
      <c r="E12" s="11" t="s">
        <v>105</v>
      </c>
      <c r="F12" s="126">
        <v>2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17</v>
      </c>
      <c r="O12" s="119">
        <f>N12/5</f>
        <v>3.4</v>
      </c>
      <c r="P12" s="50">
        <f t="shared" si="1"/>
        <v>17</v>
      </c>
    </row>
    <row r="13" spans="1:16" ht="14.25" thickBot="1">
      <c r="A13" s="3"/>
      <c r="B13" s="3"/>
      <c r="C13" s="35" t="s">
        <v>33</v>
      </c>
      <c r="D13" s="14">
        <v>17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17</v>
      </c>
      <c r="O13" s="120">
        <f>N13/5</f>
        <v>3.4</v>
      </c>
      <c r="P13" s="50">
        <f t="shared" si="1"/>
        <v>17</v>
      </c>
    </row>
    <row r="14" spans="1:16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</row>
    <row r="16" spans="1:16" ht="14.25" thickTop="1">
      <c r="A16" s="3"/>
      <c r="B16" s="2"/>
      <c r="C16" s="194" t="s">
        <v>128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</row>
    <row r="17" spans="1:16" ht="13.5">
      <c r="A17" s="3"/>
      <c r="B17" s="2"/>
      <c r="C17" s="190" t="s">
        <v>129</v>
      </c>
      <c r="D17" s="191"/>
      <c r="E17" s="192"/>
      <c r="F17" s="11">
        <v>0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</row>
    <row r="18" spans="1:16" ht="13.5">
      <c r="A18" s="3"/>
      <c r="B18" s="2"/>
      <c r="C18" s="190" t="s">
        <v>130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</row>
    <row r="19" spans="1:16" ht="13.5">
      <c r="A19" s="3"/>
      <c r="B19" s="2"/>
      <c r="C19" s="190" t="s">
        <v>131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</row>
    <row r="20" spans="1:16" ht="13.5">
      <c r="A20" s="3"/>
      <c r="B20" s="2"/>
      <c r="C20" s="190" t="s">
        <v>132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</row>
    <row r="21" spans="1:16" ht="13.5">
      <c r="A21" s="3"/>
      <c r="B21" s="2"/>
      <c r="C21" s="190" t="s">
        <v>133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</row>
    <row r="22" spans="1:16" ht="13.5">
      <c r="A22" s="3"/>
      <c r="B22" s="2"/>
      <c r="C22" s="190" t="s">
        <v>134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</row>
    <row r="23" spans="1:16" ht="14.25" thickBot="1">
      <c r="A23" s="3"/>
      <c r="B23" s="2"/>
      <c r="C23" s="198" t="s">
        <v>135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</row>
    <row r="24" spans="1:16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</row>
    <row r="25" spans="1:16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116</v>
      </c>
      <c r="J25" s="193" t="s">
        <v>22</v>
      </c>
      <c r="K25" s="193"/>
      <c r="L25" s="193"/>
      <c r="M25" s="4"/>
      <c r="N25" s="4"/>
      <c r="O25" s="78"/>
      <c r="P25" s="3"/>
    </row>
    <row r="26" spans="1:16" ht="13.5">
      <c r="A26" s="3"/>
      <c r="B26" s="3"/>
      <c r="C26" s="190" t="s">
        <v>122</v>
      </c>
      <c r="D26" s="191"/>
      <c r="E26" s="192"/>
      <c r="F26" s="95">
        <v>3</v>
      </c>
      <c r="G26" s="96">
        <v>40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</row>
    <row r="27" spans="1:16" ht="13.5">
      <c r="A27" s="3"/>
      <c r="B27" s="3"/>
      <c r="C27" s="190" t="s">
        <v>123</v>
      </c>
      <c r="D27" s="191"/>
      <c r="E27" s="192"/>
      <c r="F27" s="95">
        <v>3</v>
      </c>
      <c r="G27" s="96">
        <v>52</v>
      </c>
      <c r="H27" s="3"/>
      <c r="I27" s="79"/>
      <c r="J27" s="2"/>
      <c r="K27" s="2"/>
      <c r="L27" s="2"/>
      <c r="M27" s="2"/>
      <c r="N27" s="2"/>
      <c r="O27" s="105"/>
      <c r="P27" s="3"/>
    </row>
    <row r="28" spans="1:16" ht="13.5">
      <c r="A28" s="3"/>
      <c r="B28" s="3"/>
      <c r="C28" s="190" t="s">
        <v>124</v>
      </c>
      <c r="D28" s="191"/>
      <c r="E28" s="192"/>
      <c r="F28" s="95">
        <v>3</v>
      </c>
      <c r="G28" s="96">
        <v>60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</row>
    <row r="29" spans="1:16" ht="13.5">
      <c r="A29" s="3"/>
      <c r="B29" s="3"/>
      <c r="C29" s="190" t="s">
        <v>125</v>
      </c>
      <c r="D29" s="191"/>
      <c r="E29" s="192"/>
      <c r="F29" s="95">
        <v>2</v>
      </c>
      <c r="G29" s="96">
        <v>72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</row>
    <row r="30" spans="1:16" ht="13.5">
      <c r="A30" s="3"/>
      <c r="B30" s="3"/>
      <c r="C30" s="190" t="s">
        <v>126</v>
      </c>
      <c r="D30" s="191"/>
      <c r="E30" s="192"/>
      <c r="F30" s="95">
        <v>3</v>
      </c>
      <c r="G30" s="96">
        <v>80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</row>
    <row r="31" spans="1:16" ht="14.25" thickBot="1">
      <c r="A31" s="3"/>
      <c r="B31" s="3"/>
      <c r="C31" s="198" t="s">
        <v>127</v>
      </c>
      <c r="D31" s="199"/>
      <c r="E31" s="200"/>
      <c r="F31" s="98">
        <v>3</v>
      </c>
      <c r="G31" s="99">
        <v>92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</row>
    <row r="32" spans="1:16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14.25" thickTop="1">
      <c r="A35" s="3"/>
      <c r="B35" s="3"/>
      <c r="C35" s="91" t="s">
        <v>45</v>
      </c>
      <c r="D35" s="92" t="s">
        <v>117</v>
      </c>
      <c r="E35" s="85">
        <v>8</v>
      </c>
      <c r="F35" s="85">
        <v>27</v>
      </c>
      <c r="G35" s="93">
        <v>81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B36" s="3"/>
      <c r="C36" s="94" t="s">
        <v>47</v>
      </c>
      <c r="D36" s="95" t="s">
        <v>117</v>
      </c>
      <c r="E36" s="86">
        <v>10</v>
      </c>
      <c r="F36" s="86">
        <v>30</v>
      </c>
      <c r="G36" s="96">
        <v>96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B37" s="3"/>
      <c r="C37" s="94" t="s">
        <v>49</v>
      </c>
      <c r="D37" s="95" t="s">
        <v>117</v>
      </c>
      <c r="E37" s="86">
        <v>3</v>
      </c>
      <c r="F37" s="86">
        <v>26</v>
      </c>
      <c r="G37" s="96">
        <v>74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ht="14.25" thickBot="1">
      <c r="A38" s="3"/>
      <c r="B38" s="3"/>
      <c r="C38" s="97" t="s">
        <v>51</v>
      </c>
      <c r="D38" s="98" t="s">
        <v>117</v>
      </c>
      <c r="E38" s="87">
        <v>10</v>
      </c>
      <c r="F38" s="87">
        <v>31</v>
      </c>
      <c r="G38" s="99">
        <v>92</v>
      </c>
      <c r="H38" s="3"/>
      <c r="I38" s="3"/>
      <c r="J38" s="3"/>
      <c r="K38" s="3"/>
      <c r="L38" s="3"/>
      <c r="M38" s="3"/>
      <c r="N38" s="3"/>
      <c r="O38" s="3"/>
      <c r="P38" s="3"/>
    </row>
    <row r="39" spans="1:1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</cols>
  <sheetData>
    <row r="1" spans="1:16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"/>
      <c r="B2" s="212" t="s">
        <v>42</v>
      </c>
      <c r="C2" s="212"/>
      <c r="D2" s="214" t="s">
        <v>121</v>
      </c>
      <c r="E2" s="214"/>
      <c r="F2" s="214"/>
      <c r="G2" s="3"/>
      <c r="H2" s="2"/>
      <c r="I2" s="2"/>
      <c r="J2" s="44" t="s">
        <v>1</v>
      </c>
      <c r="K2" s="39">
        <v>6</v>
      </c>
      <c r="L2" s="3"/>
      <c r="M2" s="3"/>
      <c r="N2" s="3"/>
      <c r="O2" s="3"/>
      <c r="P2" s="100"/>
    </row>
    <row r="3" spans="1:16" ht="14.25" thickBot="1">
      <c r="A3" s="3"/>
      <c r="B3" s="213" t="s">
        <v>29</v>
      </c>
      <c r="C3" s="213"/>
      <c r="D3" s="101"/>
      <c r="E3" s="42" t="s">
        <v>30</v>
      </c>
      <c r="F3" s="19">
        <v>1</v>
      </c>
      <c r="G3" s="102"/>
      <c r="H3" s="6"/>
      <c r="I3" s="6"/>
      <c r="J3" s="46" t="s">
        <v>31</v>
      </c>
      <c r="K3" s="43">
        <f>F3</f>
        <v>1</v>
      </c>
      <c r="L3" s="220">
        <f>IF(F3&lt;81,K2*(F3-1)*F3*(F3+1),K2*80*81*(3*F3-161))</f>
        <v>0</v>
      </c>
      <c r="M3" s="220"/>
      <c r="N3" s="3"/>
      <c r="O3" s="117">
        <v>4</v>
      </c>
      <c r="P3" s="3"/>
    </row>
    <row r="4" spans="1:16" ht="14.25" thickBot="1">
      <c r="A4" s="3"/>
      <c r="B4" s="213" t="s">
        <v>8</v>
      </c>
      <c r="C4" s="213"/>
      <c r="D4" s="101"/>
      <c r="E4" s="43" t="s">
        <v>32</v>
      </c>
      <c r="F4" s="41">
        <v>1</v>
      </c>
      <c r="G4" s="40"/>
      <c r="H4" s="6"/>
      <c r="I4" s="6"/>
      <c r="J4" s="222" t="s">
        <v>4</v>
      </c>
      <c r="K4" s="222"/>
      <c r="L4" s="220">
        <f>IF(F3&lt;81,3*K2*F3*(F3+1),3*K2*80*81)</f>
        <v>36</v>
      </c>
      <c r="M4" s="220"/>
      <c r="N4" s="3"/>
      <c r="O4" s="116" t="s">
        <v>167</v>
      </c>
      <c r="P4" s="3">
        <f>IF(F4&lt;1,F3,F4)</f>
        <v>1</v>
      </c>
    </row>
    <row r="5" spans="1:16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99</v>
      </c>
      <c r="K5" s="43">
        <v>1000</v>
      </c>
      <c r="L5" s="221">
        <f>K2*80*81*(3*1000-161)</f>
        <v>110380320</v>
      </c>
      <c r="M5" s="221"/>
      <c r="N5" s="3"/>
      <c r="O5" s="118">
        <f>IF($F$3&lt;$G$38,$O$3,$O$3+1)</f>
        <v>4</v>
      </c>
      <c r="P5" s="6"/>
    </row>
    <row r="6" spans="1:16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</row>
    <row r="7" spans="1:16" ht="14.25" thickBot="1">
      <c r="A7" s="3"/>
      <c r="B7" s="3"/>
      <c r="C7" s="23"/>
      <c r="D7" s="24" t="s">
        <v>100</v>
      </c>
      <c r="E7" s="25"/>
      <c r="F7" s="109" t="s">
        <v>101</v>
      </c>
      <c r="G7" s="25"/>
      <c r="H7" s="27"/>
      <c r="I7" s="27" t="s">
        <v>102</v>
      </c>
      <c r="J7" s="27"/>
      <c r="K7" s="27"/>
      <c r="L7" s="103" t="s">
        <v>103</v>
      </c>
      <c r="M7" s="27"/>
      <c r="N7" s="51" t="s">
        <v>516</v>
      </c>
      <c r="O7" s="57" t="s">
        <v>3</v>
      </c>
      <c r="P7" s="2"/>
    </row>
    <row r="8" spans="1:16" ht="15" thickBot="1" thickTop="1">
      <c r="A8" s="3"/>
      <c r="B8" s="3"/>
      <c r="C8" s="32" t="s">
        <v>104</v>
      </c>
      <c r="D8" s="20">
        <v>15</v>
      </c>
      <c r="E8" s="5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15</v>
      </c>
      <c r="O8" s="58"/>
      <c r="P8" s="50">
        <f aca="true" t="shared" si="1" ref="P8:P13">INT((D8+L8+I8*($F$3-1)))+(F8-I8)*($P$4-1)</f>
        <v>15</v>
      </c>
    </row>
    <row r="9" spans="1:16" ht="14.25" thickBot="1">
      <c r="A9" s="3"/>
      <c r="B9" s="3"/>
      <c r="C9" s="33" t="s">
        <v>110</v>
      </c>
      <c r="D9" s="8">
        <v>7</v>
      </c>
      <c r="E9" s="11" t="s">
        <v>105</v>
      </c>
      <c r="F9" s="126">
        <v>3.25</v>
      </c>
      <c r="G9" s="9" t="s">
        <v>106</v>
      </c>
      <c r="H9" s="11" t="s">
        <v>0</v>
      </c>
      <c r="I9" s="10">
        <f t="shared" si="0"/>
        <v>3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7</v>
      </c>
      <c r="O9" s="59"/>
      <c r="P9" s="50">
        <f t="shared" si="1"/>
        <v>7</v>
      </c>
    </row>
    <row r="10" spans="1:16" ht="13.5">
      <c r="A10" s="3"/>
      <c r="B10" s="3"/>
      <c r="C10" s="34" t="s">
        <v>111</v>
      </c>
      <c r="D10" s="13">
        <v>17</v>
      </c>
      <c r="E10" s="11" t="s">
        <v>105</v>
      </c>
      <c r="F10" s="126">
        <v>1.25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17</v>
      </c>
      <c r="O10" s="119">
        <f>N10/5</f>
        <v>3.4</v>
      </c>
      <c r="P10" s="50">
        <f t="shared" si="1"/>
        <v>17</v>
      </c>
    </row>
    <row r="11" spans="1:16" ht="13.5">
      <c r="A11" s="3"/>
      <c r="B11" s="3"/>
      <c r="C11" s="34" t="s">
        <v>112</v>
      </c>
      <c r="D11" s="13">
        <v>16</v>
      </c>
      <c r="E11" s="11" t="s">
        <v>105</v>
      </c>
      <c r="F11" s="126">
        <v>1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16</v>
      </c>
      <c r="O11" s="119">
        <f>N11/5</f>
        <v>3.2</v>
      </c>
      <c r="P11" s="50">
        <f t="shared" si="1"/>
        <v>16</v>
      </c>
    </row>
    <row r="12" spans="1:16" ht="13.5">
      <c r="A12" s="3"/>
      <c r="B12" s="3"/>
      <c r="C12" s="34" t="s">
        <v>113</v>
      </c>
      <c r="D12" s="13">
        <v>20</v>
      </c>
      <c r="E12" s="11" t="s">
        <v>105</v>
      </c>
      <c r="F12" s="126">
        <v>2.25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20</v>
      </c>
      <c r="O12" s="119">
        <f>N12/5</f>
        <v>4</v>
      </c>
      <c r="P12" s="50">
        <f t="shared" si="1"/>
        <v>20</v>
      </c>
    </row>
    <row r="13" spans="1:16" ht="14.25" thickBot="1">
      <c r="A13" s="3"/>
      <c r="B13" s="3"/>
      <c r="C13" s="35" t="s">
        <v>33</v>
      </c>
      <c r="D13" s="14">
        <v>16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16</v>
      </c>
      <c r="O13" s="120">
        <f>N13/5</f>
        <v>3.2</v>
      </c>
      <c r="P13" s="50">
        <f t="shared" si="1"/>
        <v>16</v>
      </c>
    </row>
    <row r="14" spans="1:16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</row>
    <row r="16" spans="1:16" ht="14.25" thickTop="1">
      <c r="A16" s="3"/>
      <c r="B16" s="2"/>
      <c r="C16" s="194" t="s">
        <v>142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</row>
    <row r="17" spans="1:16" ht="13.5">
      <c r="A17" s="3"/>
      <c r="B17" s="2"/>
      <c r="C17" s="190" t="s">
        <v>143</v>
      </c>
      <c r="D17" s="191"/>
      <c r="E17" s="192"/>
      <c r="F17" s="11">
        <v>1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</row>
    <row r="18" spans="1:16" ht="13.5">
      <c r="A18" s="3"/>
      <c r="B18" s="2"/>
      <c r="C18" s="190" t="s">
        <v>144</v>
      </c>
      <c r="D18" s="191"/>
      <c r="E18" s="192"/>
      <c r="F18" s="11">
        <v>1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</row>
    <row r="19" spans="1:16" ht="13.5">
      <c r="A19" s="3"/>
      <c r="B19" s="2"/>
      <c r="C19" s="190" t="s">
        <v>145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</row>
    <row r="20" spans="1:16" ht="13.5">
      <c r="A20" s="3"/>
      <c r="B20" s="2"/>
      <c r="C20" s="190" t="s">
        <v>146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</row>
    <row r="21" spans="1:16" ht="13.5">
      <c r="A21" s="3"/>
      <c r="B21" s="2"/>
      <c r="C21" s="190" t="s">
        <v>147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</row>
    <row r="22" spans="1:16" ht="13.5">
      <c r="A22" s="3"/>
      <c r="B22" s="2"/>
      <c r="C22" s="190" t="s">
        <v>148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</row>
    <row r="23" spans="1:16" ht="14.25" thickBot="1">
      <c r="A23" s="3"/>
      <c r="B23" s="2"/>
      <c r="C23" s="198" t="s">
        <v>149</v>
      </c>
      <c r="D23" s="199"/>
      <c r="E23" s="200"/>
      <c r="F23" s="17" t="s">
        <v>150</v>
      </c>
      <c r="G23" s="99" t="s">
        <v>151</v>
      </c>
      <c r="H23" s="3"/>
      <c r="I23" s="204" t="s">
        <v>519</v>
      </c>
      <c r="J23" s="205"/>
      <c r="K23" s="205"/>
      <c r="L23" s="205"/>
      <c r="M23" s="2"/>
      <c r="N23" s="2"/>
      <c r="O23" s="105"/>
      <c r="P23" s="3"/>
    </row>
    <row r="24" spans="1:16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</row>
    <row r="25" spans="1:16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119</v>
      </c>
      <c r="J25" s="193" t="s">
        <v>22</v>
      </c>
      <c r="K25" s="193"/>
      <c r="L25" s="193"/>
      <c r="M25" s="4"/>
      <c r="N25" s="4"/>
      <c r="O25" s="78"/>
      <c r="P25" s="3"/>
    </row>
    <row r="26" spans="1:16" ht="13.5">
      <c r="A26" s="3"/>
      <c r="B26" s="3"/>
      <c r="C26" s="190" t="s">
        <v>136</v>
      </c>
      <c r="D26" s="191"/>
      <c r="E26" s="192"/>
      <c r="F26" s="95">
        <v>3</v>
      </c>
      <c r="G26" s="96">
        <v>40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</row>
    <row r="27" spans="1:16" ht="13.5">
      <c r="A27" s="3"/>
      <c r="B27" s="3"/>
      <c r="C27" s="190" t="s">
        <v>137</v>
      </c>
      <c r="D27" s="191"/>
      <c r="E27" s="192"/>
      <c r="F27" s="95">
        <v>3</v>
      </c>
      <c r="G27" s="96">
        <v>52</v>
      </c>
      <c r="H27" s="3"/>
      <c r="I27" s="79"/>
      <c r="J27" s="2"/>
      <c r="K27" s="2"/>
      <c r="L27" s="2"/>
      <c r="M27" s="2"/>
      <c r="N27" s="2"/>
      <c r="O27" s="105"/>
      <c r="P27" s="3"/>
    </row>
    <row r="28" spans="1:16" ht="13.5">
      <c r="A28" s="3"/>
      <c r="B28" s="3"/>
      <c r="C28" s="190" t="s">
        <v>138</v>
      </c>
      <c r="D28" s="191"/>
      <c r="E28" s="192"/>
      <c r="F28" s="95">
        <v>3</v>
      </c>
      <c r="G28" s="96">
        <v>64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</row>
    <row r="29" spans="1:16" ht="13.5">
      <c r="A29" s="3"/>
      <c r="B29" s="3"/>
      <c r="C29" s="190" t="s">
        <v>139</v>
      </c>
      <c r="D29" s="191"/>
      <c r="E29" s="192"/>
      <c r="F29" s="95">
        <v>2</v>
      </c>
      <c r="G29" s="96">
        <v>68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</row>
    <row r="30" spans="1:16" ht="13.5">
      <c r="A30" s="3"/>
      <c r="B30" s="3"/>
      <c r="C30" s="190" t="s">
        <v>140</v>
      </c>
      <c r="D30" s="191"/>
      <c r="E30" s="192"/>
      <c r="F30" s="95">
        <v>3</v>
      </c>
      <c r="G30" s="96">
        <v>80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</row>
    <row r="31" spans="1:16" ht="14.25" thickBot="1">
      <c r="A31" s="3"/>
      <c r="B31" s="3"/>
      <c r="C31" s="198" t="s">
        <v>141</v>
      </c>
      <c r="D31" s="199"/>
      <c r="E31" s="200"/>
      <c r="F31" s="98">
        <v>3</v>
      </c>
      <c r="G31" s="99">
        <v>92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</row>
    <row r="32" spans="1:16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14.25" thickTop="1">
      <c r="A35" s="3"/>
      <c r="B35" s="3"/>
      <c r="C35" s="91" t="s">
        <v>45</v>
      </c>
      <c r="D35" s="92" t="s">
        <v>120</v>
      </c>
      <c r="E35" s="85">
        <v>2</v>
      </c>
      <c r="F35" s="85">
        <v>19</v>
      </c>
      <c r="G35" s="93">
        <v>84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B36" s="3"/>
      <c r="C36" s="94" t="s">
        <v>47</v>
      </c>
      <c r="D36" s="95" t="s">
        <v>120</v>
      </c>
      <c r="E36" s="86">
        <v>4</v>
      </c>
      <c r="F36" s="86">
        <v>23</v>
      </c>
      <c r="G36" s="96">
        <v>79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B37" s="3"/>
      <c r="C37" s="94" t="s">
        <v>49</v>
      </c>
      <c r="D37" s="95" t="s">
        <v>120</v>
      </c>
      <c r="E37" s="86">
        <v>12</v>
      </c>
      <c r="F37" s="86">
        <v>36</v>
      </c>
      <c r="G37" s="96">
        <v>116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ht="14.25" thickBot="1">
      <c r="A38" s="3"/>
      <c r="B38" s="3"/>
      <c r="C38" s="97" t="s">
        <v>51</v>
      </c>
      <c r="D38" s="98" t="s">
        <v>120</v>
      </c>
      <c r="E38" s="87">
        <v>12</v>
      </c>
      <c r="F38" s="87">
        <v>34</v>
      </c>
      <c r="G38" s="99">
        <v>96</v>
      </c>
      <c r="H38" s="3"/>
      <c r="I38" s="3"/>
      <c r="J38" s="3"/>
      <c r="K38" s="3"/>
      <c r="L38" s="3"/>
      <c r="M38" s="3"/>
      <c r="N38" s="3"/>
      <c r="O38" s="3"/>
      <c r="P38" s="3"/>
    </row>
    <row r="39" spans="1:1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00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168</v>
      </c>
      <c r="C2" s="212"/>
      <c r="D2" s="214" t="s">
        <v>177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21</v>
      </c>
      <c r="G3" s="102"/>
      <c r="H3" s="6"/>
      <c r="I3" s="6"/>
      <c r="J3" s="46" t="s">
        <v>31</v>
      </c>
      <c r="K3" s="43">
        <f>F3</f>
        <v>21</v>
      </c>
      <c r="L3" s="220">
        <f>IF(F3&lt;81,K2*(F3-1)*F3*(F3+1),K2*80*81*(3*F3-161))</f>
        <v>64680</v>
      </c>
      <c r="M3" s="220"/>
      <c r="N3" s="3"/>
      <c r="O3" s="117">
        <v>4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21</v>
      </c>
      <c r="G4" s="40"/>
      <c r="H4" s="6"/>
      <c r="I4" s="6"/>
      <c r="J4" s="222" t="s">
        <v>4</v>
      </c>
      <c r="K4" s="222"/>
      <c r="L4" s="220">
        <f>IF(F3&lt;81,3*K2*F3*(F3+1),3*K2*80*81)</f>
        <v>9702</v>
      </c>
      <c r="M4" s="220"/>
      <c r="N4" s="3"/>
      <c r="O4" s="116" t="s">
        <v>169</v>
      </c>
      <c r="P4" s="3">
        <f>IF(F4&lt;1,F3,F4)</f>
        <v>21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170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4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171</v>
      </c>
      <c r="E7" s="25"/>
      <c r="F7" s="109" t="s">
        <v>172</v>
      </c>
      <c r="G7" s="25"/>
      <c r="H7" s="27"/>
      <c r="I7" s="27" t="s">
        <v>173</v>
      </c>
      <c r="J7" s="27"/>
      <c r="K7" s="27"/>
      <c r="L7" s="103" t="s">
        <v>174</v>
      </c>
      <c r="M7" s="27"/>
      <c r="N7" s="51" t="s">
        <v>516</v>
      </c>
      <c r="O7" s="57" t="s">
        <v>3</v>
      </c>
      <c r="P7" s="2"/>
      <c r="Q7" s="3">
        <v>21</v>
      </c>
    </row>
    <row r="8" spans="1:17" ht="15" thickBot="1" thickTop="1">
      <c r="A8" s="3"/>
      <c r="B8" s="3"/>
      <c r="C8" s="32" t="s">
        <v>104</v>
      </c>
      <c r="D8" s="129">
        <v>14</v>
      </c>
      <c r="E8" s="22" t="s">
        <v>105</v>
      </c>
      <c r="F8" s="128">
        <v>2.25</v>
      </c>
      <c r="G8" s="1" t="s">
        <v>106</v>
      </c>
      <c r="H8" s="5" t="s">
        <v>0</v>
      </c>
      <c r="I8" s="21">
        <f aca="true" t="shared" si="0" ref="I8:I13">INT(F8)</f>
        <v>2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59</v>
      </c>
      <c r="O8" s="58"/>
      <c r="P8" s="50">
        <f aca="true" t="shared" si="1" ref="P8:P13">INT((D8+L8+I8*($F$3-1)))+(F8-I8)*($P$4-1)</f>
        <v>59</v>
      </c>
      <c r="Q8" s="3">
        <v>59</v>
      </c>
    </row>
    <row r="9" spans="1:17" ht="14.25" thickBot="1">
      <c r="A9" s="3"/>
      <c r="B9" s="3"/>
      <c r="C9" s="33" t="s">
        <v>110</v>
      </c>
      <c r="D9" s="130">
        <v>8</v>
      </c>
      <c r="E9" s="12" t="s">
        <v>105</v>
      </c>
      <c r="F9" s="126">
        <v>3</v>
      </c>
      <c r="G9" s="9" t="s">
        <v>106</v>
      </c>
      <c r="H9" s="11" t="s">
        <v>0</v>
      </c>
      <c r="I9" s="10">
        <f t="shared" si="0"/>
        <v>3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68</v>
      </c>
      <c r="O9" s="59"/>
      <c r="P9" s="50">
        <f t="shared" si="1"/>
        <v>68</v>
      </c>
      <c r="Q9" s="3">
        <v>68</v>
      </c>
    </row>
    <row r="10" spans="1:17" ht="13.5">
      <c r="A10" s="3"/>
      <c r="B10" s="3"/>
      <c r="C10" s="34" t="s">
        <v>111</v>
      </c>
      <c r="D10" s="125">
        <v>15</v>
      </c>
      <c r="E10" s="12" t="s">
        <v>105</v>
      </c>
      <c r="F10" s="126">
        <v>1.25</v>
      </c>
      <c r="G10" s="9" t="s">
        <v>106</v>
      </c>
      <c r="H10" s="11" t="s">
        <v>0</v>
      </c>
      <c r="I10" s="10">
        <f t="shared" si="0"/>
        <v>1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40</v>
      </c>
      <c r="O10" s="119">
        <f>N10/5</f>
        <v>8</v>
      </c>
      <c r="P10" s="50">
        <f t="shared" si="1"/>
        <v>40</v>
      </c>
      <c r="Q10" s="3">
        <v>8</v>
      </c>
    </row>
    <row r="11" spans="1:17" ht="13.5">
      <c r="A11" s="3"/>
      <c r="B11" s="3"/>
      <c r="C11" s="34" t="s">
        <v>112</v>
      </c>
      <c r="D11" s="125">
        <v>16</v>
      </c>
      <c r="E11" s="12" t="s">
        <v>105</v>
      </c>
      <c r="F11" s="126">
        <v>1.25</v>
      </c>
      <c r="G11" s="9" t="s">
        <v>2</v>
      </c>
      <c r="H11" s="11" t="s">
        <v>0</v>
      </c>
      <c r="I11" s="10">
        <f t="shared" si="0"/>
        <v>1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41</v>
      </c>
      <c r="O11" s="119">
        <f>N11/5</f>
        <v>8.2</v>
      </c>
      <c r="P11" s="50">
        <f t="shared" si="1"/>
        <v>41</v>
      </c>
      <c r="Q11" s="3">
        <v>8</v>
      </c>
    </row>
    <row r="12" spans="1:17" ht="13.5">
      <c r="A12" s="3"/>
      <c r="B12" s="3"/>
      <c r="C12" s="34" t="s">
        <v>113</v>
      </c>
      <c r="D12" s="125">
        <v>22</v>
      </c>
      <c r="E12" s="12" t="s">
        <v>105</v>
      </c>
      <c r="F12" s="126">
        <v>2.25</v>
      </c>
      <c r="G12" s="9" t="s">
        <v>2</v>
      </c>
      <c r="H12" s="11" t="s">
        <v>0</v>
      </c>
      <c r="I12" s="10">
        <f t="shared" si="0"/>
        <v>2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67</v>
      </c>
      <c r="O12" s="119">
        <f>N12/5</f>
        <v>13.4</v>
      </c>
      <c r="P12" s="50">
        <f t="shared" si="1"/>
        <v>67</v>
      </c>
      <c r="Q12" s="3">
        <v>13</v>
      </c>
    </row>
    <row r="13" spans="1:17" ht="14.25" thickBot="1">
      <c r="A13" s="3"/>
      <c r="B13" s="3"/>
      <c r="C13" s="35" t="s">
        <v>33</v>
      </c>
      <c r="D13" s="14">
        <v>15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35</v>
      </c>
      <c r="O13" s="120">
        <f>N13/5</f>
        <v>7</v>
      </c>
      <c r="P13" s="50">
        <f t="shared" si="1"/>
        <v>35</v>
      </c>
      <c r="Q13" s="3">
        <v>7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178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179</v>
      </c>
      <c r="D17" s="191"/>
      <c r="E17" s="192"/>
      <c r="F17" s="11">
        <v>1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189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190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140</v>
      </c>
      <c r="D20" s="191"/>
      <c r="E20" s="192"/>
      <c r="F20" s="11">
        <v>0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125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188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180</v>
      </c>
      <c r="D23" s="199"/>
      <c r="E23" s="200"/>
      <c r="F23" s="17">
        <v>1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175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183</v>
      </c>
      <c r="D26" s="191"/>
      <c r="E26" s="192"/>
      <c r="F26" s="95">
        <v>3</v>
      </c>
      <c r="G26" s="96">
        <v>44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131</v>
      </c>
      <c r="D27" s="191"/>
      <c r="E27" s="192"/>
      <c r="F27" s="95">
        <v>3</v>
      </c>
      <c r="G27" s="96">
        <v>56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184</v>
      </c>
      <c r="D28" s="191"/>
      <c r="E28" s="192"/>
      <c r="F28" s="95">
        <v>2</v>
      </c>
      <c r="G28" s="96">
        <v>68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185</v>
      </c>
      <c r="D29" s="191"/>
      <c r="E29" s="192"/>
      <c r="F29" s="95">
        <v>2</v>
      </c>
      <c r="G29" s="96">
        <v>80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186</v>
      </c>
      <c r="D30" s="191"/>
      <c r="E30" s="192"/>
      <c r="F30" s="95">
        <v>3</v>
      </c>
      <c r="G30" s="96">
        <v>88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187</v>
      </c>
      <c r="D31" s="199"/>
      <c r="E31" s="200"/>
      <c r="F31" s="98">
        <v>3</v>
      </c>
      <c r="G31" s="99">
        <v>104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176</v>
      </c>
      <c r="E35" s="121" t="s">
        <v>182</v>
      </c>
      <c r="F35" s="85">
        <v>23</v>
      </c>
      <c r="G35" s="93">
        <v>81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176</v>
      </c>
      <c r="E36" s="86" t="s">
        <v>181</v>
      </c>
      <c r="F36" s="86">
        <v>30</v>
      </c>
      <c r="G36" s="96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176</v>
      </c>
      <c r="E37" s="86" t="s">
        <v>181</v>
      </c>
      <c r="F37" s="86">
        <v>30</v>
      </c>
      <c r="G37" s="96">
        <v>94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176</v>
      </c>
      <c r="E38" s="87" t="s">
        <v>181</v>
      </c>
      <c r="F38" s="87">
        <v>36</v>
      </c>
      <c r="G38" s="99">
        <v>97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00390625" defaultRowHeight="13.5"/>
  <cols>
    <col min="1" max="1" width="1.625" style="0" customWidth="1"/>
    <col min="2" max="2" width="2.875" style="0" bestFit="1" customWidth="1"/>
    <col min="3" max="14" width="5.625" style="0" customWidth="1"/>
    <col min="15" max="15" width="8.50390625" style="0" bestFit="1" customWidth="1"/>
    <col min="16" max="16" width="5.625" style="0" hidden="1" customWidth="1"/>
    <col min="17" max="17" width="3.00390625" style="0" bestFit="1" customWidth="1"/>
  </cols>
  <sheetData>
    <row r="1" spans="1:17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thickBot="1">
      <c r="A2" s="3"/>
      <c r="B2" s="212" t="s">
        <v>42</v>
      </c>
      <c r="C2" s="212"/>
      <c r="D2" s="214" t="s">
        <v>154</v>
      </c>
      <c r="E2" s="214"/>
      <c r="F2" s="214"/>
      <c r="G2" s="3"/>
      <c r="H2" s="2"/>
      <c r="I2" s="2"/>
      <c r="J2" s="44" t="s">
        <v>1</v>
      </c>
      <c r="K2" s="39">
        <v>7</v>
      </c>
      <c r="L2" s="3"/>
      <c r="M2" s="3"/>
      <c r="N2" s="3"/>
      <c r="O2" s="3"/>
      <c r="P2" s="100"/>
      <c r="Q2" s="3"/>
    </row>
    <row r="3" spans="1:17" ht="14.25" thickBot="1">
      <c r="A3" s="3"/>
      <c r="B3" s="213" t="s">
        <v>29</v>
      </c>
      <c r="C3" s="213"/>
      <c r="D3" s="101"/>
      <c r="E3" s="42" t="s">
        <v>30</v>
      </c>
      <c r="F3" s="19">
        <v>6</v>
      </c>
      <c r="G3" s="102"/>
      <c r="H3" s="6"/>
      <c r="I3" s="6"/>
      <c r="J3" s="46" t="s">
        <v>31</v>
      </c>
      <c r="K3" s="43">
        <f>F3</f>
        <v>6</v>
      </c>
      <c r="L3" s="220">
        <f>IF(F3&lt;81,K2*(F3-1)*F3*(F3+1),K2*80*81*(3*F3-161))</f>
        <v>1470</v>
      </c>
      <c r="M3" s="220"/>
      <c r="N3" s="3"/>
      <c r="O3" s="117">
        <v>5</v>
      </c>
      <c r="P3" s="3"/>
      <c r="Q3" s="3"/>
    </row>
    <row r="4" spans="1:17" ht="14.25" thickBot="1">
      <c r="A4" s="3"/>
      <c r="B4" s="213" t="s">
        <v>8</v>
      </c>
      <c r="C4" s="213"/>
      <c r="D4" s="101"/>
      <c r="E4" s="43" t="s">
        <v>32</v>
      </c>
      <c r="F4" s="41">
        <v>6</v>
      </c>
      <c r="G4" s="40"/>
      <c r="H4" s="6"/>
      <c r="I4" s="6"/>
      <c r="J4" s="222" t="s">
        <v>4</v>
      </c>
      <c r="K4" s="222"/>
      <c r="L4" s="220">
        <f>IF(F3&lt;81,3*K2*F3*(F3+1),3*K2*80*81)</f>
        <v>882</v>
      </c>
      <c r="M4" s="220"/>
      <c r="N4" s="3"/>
      <c r="O4" s="116" t="s">
        <v>167</v>
      </c>
      <c r="P4" s="3">
        <f>IF(F4&lt;1,F3,F4)</f>
        <v>6</v>
      </c>
      <c r="Q4" s="3"/>
    </row>
    <row r="5" spans="1:17" ht="14.25" thickBot="1">
      <c r="A5" s="3"/>
      <c r="B5" s="49"/>
      <c r="C5" s="6"/>
      <c r="D5" s="6"/>
      <c r="E5" s="6"/>
      <c r="F5" s="6"/>
      <c r="G5" s="6"/>
      <c r="H5" s="6"/>
      <c r="I5" s="45"/>
      <c r="J5" s="46" t="s">
        <v>99</v>
      </c>
      <c r="K5" s="43">
        <v>1000</v>
      </c>
      <c r="L5" s="221">
        <f>K2*80*81*(3*1000-161)</f>
        <v>128777040</v>
      </c>
      <c r="M5" s="221"/>
      <c r="N5" s="3"/>
      <c r="O5" s="118">
        <f>IF($F$3&lt;$G$38,$O$3,$O$3+1)</f>
        <v>5</v>
      </c>
      <c r="P5" s="6"/>
      <c r="Q5" s="3"/>
    </row>
    <row r="6" spans="1:17" ht="4.5" customHeight="1" thickBot="1">
      <c r="A6" s="3"/>
      <c r="B6" s="3"/>
      <c r="C6" s="3"/>
      <c r="D6" s="3"/>
      <c r="E6" s="4"/>
      <c r="F6" s="30"/>
      <c r="G6" s="31"/>
      <c r="H6" s="6"/>
      <c r="I6" s="6"/>
      <c r="J6" s="6"/>
      <c r="K6" s="6"/>
      <c r="L6" s="6"/>
      <c r="M6" s="6"/>
      <c r="N6" s="3"/>
      <c r="O6" s="3"/>
      <c r="P6" s="6"/>
      <c r="Q6" s="3"/>
    </row>
    <row r="7" spans="1:17" ht="14.25" thickBot="1">
      <c r="A7" s="3"/>
      <c r="B7" s="3"/>
      <c r="C7" s="23"/>
      <c r="D7" s="24" t="s">
        <v>100</v>
      </c>
      <c r="E7" s="25"/>
      <c r="F7" s="109" t="s">
        <v>101</v>
      </c>
      <c r="G7" s="25"/>
      <c r="H7" s="27"/>
      <c r="I7" s="27" t="s">
        <v>102</v>
      </c>
      <c r="J7" s="27"/>
      <c r="K7" s="27"/>
      <c r="L7" s="103" t="s">
        <v>103</v>
      </c>
      <c r="M7" s="27"/>
      <c r="N7" s="51" t="s">
        <v>516</v>
      </c>
      <c r="O7" s="57" t="s">
        <v>3</v>
      </c>
      <c r="P7" s="2"/>
      <c r="Q7" s="3">
        <v>6</v>
      </c>
    </row>
    <row r="8" spans="1:17" ht="15" thickBot="1" thickTop="1">
      <c r="A8" s="3"/>
      <c r="B8" s="3"/>
      <c r="C8" s="32" t="s">
        <v>104</v>
      </c>
      <c r="D8" s="129">
        <v>16</v>
      </c>
      <c r="E8" s="22" t="s">
        <v>105</v>
      </c>
      <c r="F8" s="128">
        <v>3.25</v>
      </c>
      <c r="G8" s="1" t="s">
        <v>106</v>
      </c>
      <c r="H8" s="5" t="s">
        <v>0</v>
      </c>
      <c r="I8" s="21">
        <f aca="true" t="shared" si="0" ref="I8:I13">INT(F8)</f>
        <v>3</v>
      </c>
      <c r="J8" s="1" t="s">
        <v>107</v>
      </c>
      <c r="K8" s="5" t="s">
        <v>108</v>
      </c>
      <c r="L8" s="36"/>
      <c r="M8" s="22" t="s">
        <v>109</v>
      </c>
      <c r="N8" s="52">
        <f>IF(P8&gt;32767,32767,INT(P8))</f>
        <v>32</v>
      </c>
      <c r="O8" s="58"/>
      <c r="P8" s="50">
        <f aca="true" t="shared" si="1" ref="P8:P13">INT((D8+L8+I8*($F$3-1)))+(F8-I8)*($P$4-1)</f>
        <v>32.25</v>
      </c>
      <c r="Q8" s="3">
        <v>32</v>
      </c>
    </row>
    <row r="9" spans="1:17" ht="14.25" thickBot="1">
      <c r="A9" s="3"/>
      <c r="B9" s="3"/>
      <c r="C9" s="33" t="s">
        <v>110</v>
      </c>
      <c r="D9" s="130">
        <v>6</v>
      </c>
      <c r="E9" s="12" t="s">
        <v>105</v>
      </c>
      <c r="F9" s="126">
        <v>1.25</v>
      </c>
      <c r="G9" s="9" t="s">
        <v>106</v>
      </c>
      <c r="H9" s="11" t="s">
        <v>0</v>
      </c>
      <c r="I9" s="10">
        <f t="shared" si="0"/>
        <v>1</v>
      </c>
      <c r="J9" s="9" t="s">
        <v>107</v>
      </c>
      <c r="K9" s="11" t="s">
        <v>108</v>
      </c>
      <c r="L9" s="37"/>
      <c r="M9" s="12" t="s">
        <v>109</v>
      </c>
      <c r="N9" s="53">
        <f>IF(P9&gt;32767,32767,INT(P9))</f>
        <v>12</v>
      </c>
      <c r="O9" s="59"/>
      <c r="P9" s="50">
        <f t="shared" si="1"/>
        <v>12.25</v>
      </c>
      <c r="Q9" s="3">
        <v>12</v>
      </c>
    </row>
    <row r="10" spans="1:17" ht="13.5">
      <c r="A10" s="3"/>
      <c r="B10" s="3"/>
      <c r="C10" s="34" t="s">
        <v>111</v>
      </c>
      <c r="D10" s="125">
        <v>22</v>
      </c>
      <c r="E10" s="12" t="s">
        <v>105</v>
      </c>
      <c r="F10" s="126">
        <v>2.25</v>
      </c>
      <c r="G10" s="9" t="s">
        <v>106</v>
      </c>
      <c r="H10" s="11" t="s">
        <v>0</v>
      </c>
      <c r="I10" s="10">
        <f t="shared" si="0"/>
        <v>2</v>
      </c>
      <c r="J10" s="9" t="s">
        <v>107</v>
      </c>
      <c r="K10" s="11" t="s">
        <v>108</v>
      </c>
      <c r="L10" s="37"/>
      <c r="M10" s="12" t="s">
        <v>109</v>
      </c>
      <c r="N10" s="54">
        <f>IF(P10&gt;2499,2499,INT(P10))</f>
        <v>33</v>
      </c>
      <c r="O10" s="119">
        <f>N10/5</f>
        <v>6.6</v>
      </c>
      <c r="P10" s="50">
        <f t="shared" si="1"/>
        <v>33.25</v>
      </c>
      <c r="Q10" s="3">
        <v>6</v>
      </c>
    </row>
    <row r="11" spans="1:17" ht="13.5">
      <c r="A11" s="3"/>
      <c r="B11" s="3"/>
      <c r="C11" s="34" t="s">
        <v>112</v>
      </c>
      <c r="D11" s="125">
        <v>22</v>
      </c>
      <c r="E11" s="12" t="s">
        <v>105</v>
      </c>
      <c r="F11" s="126">
        <v>2</v>
      </c>
      <c r="G11" s="9" t="s">
        <v>2</v>
      </c>
      <c r="H11" s="11" t="s">
        <v>0</v>
      </c>
      <c r="I11" s="10">
        <f t="shared" si="0"/>
        <v>2</v>
      </c>
      <c r="J11" s="9" t="s">
        <v>107</v>
      </c>
      <c r="K11" s="11" t="s">
        <v>108</v>
      </c>
      <c r="L11" s="37"/>
      <c r="M11" s="12" t="s">
        <v>109</v>
      </c>
      <c r="N11" s="55">
        <f>IF(P11&gt;2499,2499,INT(P11))</f>
        <v>32</v>
      </c>
      <c r="O11" s="119">
        <f>N11/5</f>
        <v>6.4</v>
      </c>
      <c r="P11" s="50">
        <f t="shared" si="1"/>
        <v>32</v>
      </c>
      <c r="Q11" s="3">
        <v>6</v>
      </c>
    </row>
    <row r="12" spans="1:17" ht="13.5">
      <c r="A12" s="3"/>
      <c r="B12" s="3"/>
      <c r="C12" s="34" t="s">
        <v>113</v>
      </c>
      <c r="D12" s="125">
        <v>15</v>
      </c>
      <c r="E12" s="12" t="s">
        <v>105</v>
      </c>
      <c r="F12" s="126">
        <v>1.25</v>
      </c>
      <c r="G12" s="9" t="s">
        <v>2</v>
      </c>
      <c r="H12" s="11" t="s">
        <v>0</v>
      </c>
      <c r="I12" s="10">
        <f t="shared" si="0"/>
        <v>1</v>
      </c>
      <c r="J12" s="9" t="s">
        <v>107</v>
      </c>
      <c r="K12" s="11" t="s">
        <v>108</v>
      </c>
      <c r="L12" s="37"/>
      <c r="M12" s="12" t="s">
        <v>109</v>
      </c>
      <c r="N12" s="55">
        <f>IF(P12&gt;2499,2499,INT(P12))</f>
        <v>21</v>
      </c>
      <c r="O12" s="119">
        <f>N12/5</f>
        <v>4.2</v>
      </c>
      <c r="P12" s="50">
        <f t="shared" si="1"/>
        <v>21.25</v>
      </c>
      <c r="Q12" s="3">
        <v>4</v>
      </c>
    </row>
    <row r="13" spans="1:17" ht="14.25" thickBot="1">
      <c r="A13" s="3"/>
      <c r="B13" s="3"/>
      <c r="C13" s="35" t="s">
        <v>33</v>
      </c>
      <c r="D13" s="14">
        <v>27</v>
      </c>
      <c r="E13" s="17" t="s">
        <v>105</v>
      </c>
      <c r="F13" s="110">
        <v>1</v>
      </c>
      <c r="G13" s="15" t="s">
        <v>2</v>
      </c>
      <c r="H13" s="17" t="s">
        <v>0</v>
      </c>
      <c r="I13" s="16">
        <f t="shared" si="0"/>
        <v>1</v>
      </c>
      <c r="J13" s="15" t="s">
        <v>107</v>
      </c>
      <c r="K13" s="17" t="s">
        <v>108</v>
      </c>
      <c r="L13" s="38"/>
      <c r="M13" s="18" t="s">
        <v>109</v>
      </c>
      <c r="N13" s="56">
        <f>IF(P13&gt;255,255,INT(P13))</f>
        <v>32</v>
      </c>
      <c r="O13" s="120">
        <f>N13/5</f>
        <v>6.4</v>
      </c>
      <c r="P13" s="50">
        <f t="shared" si="1"/>
        <v>32</v>
      </c>
      <c r="Q13" s="3">
        <v>6</v>
      </c>
    </row>
    <row r="14" spans="1:17" ht="4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thickBot="1">
      <c r="A15" s="3"/>
      <c r="B15" s="2"/>
      <c r="C15" s="201" t="s">
        <v>6</v>
      </c>
      <c r="D15" s="202"/>
      <c r="E15" s="203"/>
      <c r="F15" s="26" t="s">
        <v>114</v>
      </c>
      <c r="G15" s="81" t="s">
        <v>115</v>
      </c>
      <c r="H15" s="3"/>
      <c r="I15" s="195" t="s">
        <v>14</v>
      </c>
      <c r="J15" s="196"/>
      <c r="K15" s="196"/>
      <c r="L15" s="196"/>
      <c r="M15" s="196"/>
      <c r="N15" s="196"/>
      <c r="O15" s="197"/>
      <c r="P15" s="3"/>
      <c r="Q15" s="3"/>
    </row>
    <row r="16" spans="1:17" ht="14.25" thickTop="1">
      <c r="A16" s="3"/>
      <c r="B16" s="2"/>
      <c r="C16" s="194" t="s">
        <v>159</v>
      </c>
      <c r="D16" s="188"/>
      <c r="E16" s="189"/>
      <c r="F16" s="5">
        <v>1</v>
      </c>
      <c r="G16" s="71"/>
      <c r="H16" s="3"/>
      <c r="I16" s="207" t="s">
        <v>517</v>
      </c>
      <c r="J16" s="208"/>
      <c r="K16" s="208"/>
      <c r="L16" s="208"/>
      <c r="M16" s="6"/>
      <c r="N16" s="6"/>
      <c r="O16" s="104"/>
      <c r="P16" s="3"/>
      <c r="Q16" s="3"/>
    </row>
    <row r="17" spans="1:17" ht="13.5">
      <c r="A17" s="3"/>
      <c r="B17" s="2"/>
      <c r="C17" s="190" t="s">
        <v>160</v>
      </c>
      <c r="D17" s="191"/>
      <c r="E17" s="192"/>
      <c r="F17" s="11">
        <v>1</v>
      </c>
      <c r="G17" s="47"/>
      <c r="H17" s="3"/>
      <c r="I17" s="77" t="s">
        <v>35</v>
      </c>
      <c r="J17" s="193" t="s">
        <v>36</v>
      </c>
      <c r="K17" s="193"/>
      <c r="L17" s="193"/>
      <c r="M17" s="193"/>
      <c r="N17" s="193"/>
      <c r="O17" s="206"/>
      <c r="P17" s="3"/>
      <c r="Q17" s="3"/>
    </row>
    <row r="18" spans="1:17" ht="13.5">
      <c r="A18" s="3"/>
      <c r="B18" s="2"/>
      <c r="C18" s="190" t="s">
        <v>161</v>
      </c>
      <c r="D18" s="191"/>
      <c r="E18" s="192"/>
      <c r="F18" s="11">
        <v>0</v>
      </c>
      <c r="G18" s="47"/>
      <c r="H18" s="3"/>
      <c r="I18" s="40"/>
      <c r="J18" s="193" t="s">
        <v>15</v>
      </c>
      <c r="K18" s="193"/>
      <c r="L18" s="193"/>
      <c r="M18" s="193"/>
      <c r="N18" s="193"/>
      <c r="O18" s="206"/>
      <c r="P18" s="3"/>
      <c r="Q18" s="3"/>
    </row>
    <row r="19" spans="1:17" ht="13.5">
      <c r="A19" s="3"/>
      <c r="B19" s="2"/>
      <c r="C19" s="190" t="s">
        <v>162</v>
      </c>
      <c r="D19" s="191"/>
      <c r="E19" s="192"/>
      <c r="F19" s="11">
        <v>0</v>
      </c>
      <c r="G19" s="47"/>
      <c r="H19" s="3"/>
      <c r="I19" s="79"/>
      <c r="J19" s="193" t="s">
        <v>518</v>
      </c>
      <c r="K19" s="193"/>
      <c r="L19" s="193"/>
      <c r="M19" s="193"/>
      <c r="N19" s="193"/>
      <c r="O19" s="206"/>
      <c r="P19" s="3"/>
      <c r="Q19" s="3"/>
    </row>
    <row r="20" spans="1:17" ht="13.5">
      <c r="A20" s="3"/>
      <c r="B20" s="2"/>
      <c r="C20" s="190" t="s">
        <v>163</v>
      </c>
      <c r="D20" s="191"/>
      <c r="E20" s="192"/>
      <c r="F20" s="11">
        <v>1</v>
      </c>
      <c r="G20" s="47"/>
      <c r="H20" s="3"/>
      <c r="I20" s="80" t="s">
        <v>37</v>
      </c>
      <c r="J20" s="193" t="s">
        <v>16</v>
      </c>
      <c r="K20" s="193"/>
      <c r="L20" s="193"/>
      <c r="M20" s="2"/>
      <c r="N20" s="2"/>
      <c r="O20" s="105"/>
      <c r="P20" s="3"/>
      <c r="Q20" s="3"/>
    </row>
    <row r="21" spans="1:17" ht="13.5">
      <c r="A21" s="3"/>
      <c r="B21" s="2"/>
      <c r="C21" s="190" t="s">
        <v>164</v>
      </c>
      <c r="D21" s="191"/>
      <c r="E21" s="192"/>
      <c r="F21" s="11">
        <v>0</v>
      </c>
      <c r="G21" s="47"/>
      <c r="H21" s="3"/>
      <c r="I21" s="80" t="s">
        <v>38</v>
      </c>
      <c r="J21" s="193" t="s">
        <v>17</v>
      </c>
      <c r="K21" s="193"/>
      <c r="L21" s="193"/>
      <c r="M21" s="2"/>
      <c r="N21" s="2"/>
      <c r="O21" s="105"/>
      <c r="P21" s="3"/>
      <c r="Q21" s="3"/>
    </row>
    <row r="22" spans="1:17" ht="13.5">
      <c r="A22" s="3"/>
      <c r="B22" s="2"/>
      <c r="C22" s="190" t="s">
        <v>165</v>
      </c>
      <c r="D22" s="191"/>
      <c r="E22" s="192"/>
      <c r="F22" s="11">
        <v>0</v>
      </c>
      <c r="G22" s="47"/>
      <c r="H22" s="3"/>
      <c r="I22" s="79"/>
      <c r="J22" s="2"/>
      <c r="K22" s="2"/>
      <c r="L22" s="2"/>
      <c r="M22" s="2"/>
      <c r="N22" s="2"/>
      <c r="O22" s="105"/>
      <c r="P22" s="3"/>
      <c r="Q22" s="3"/>
    </row>
    <row r="23" spans="1:17" ht="14.25" thickBot="1">
      <c r="A23" s="3"/>
      <c r="B23" s="2"/>
      <c r="C23" s="198" t="s">
        <v>166</v>
      </c>
      <c r="D23" s="199"/>
      <c r="E23" s="200"/>
      <c r="F23" s="17">
        <v>0</v>
      </c>
      <c r="G23" s="48"/>
      <c r="H23" s="3"/>
      <c r="I23" s="204" t="s">
        <v>519</v>
      </c>
      <c r="J23" s="205"/>
      <c r="K23" s="205"/>
      <c r="L23" s="205"/>
      <c r="M23" s="2"/>
      <c r="N23" s="2"/>
      <c r="O23" s="105"/>
      <c r="P23" s="3"/>
      <c r="Q23" s="3"/>
    </row>
    <row r="24" spans="1:17" ht="14.25" thickBot="1">
      <c r="A24" s="3"/>
      <c r="B24" s="3"/>
      <c r="C24" s="3"/>
      <c r="D24" s="3"/>
      <c r="E24" s="3"/>
      <c r="F24" s="3"/>
      <c r="G24" s="3"/>
      <c r="H24" s="3"/>
      <c r="I24" s="204" t="s">
        <v>21</v>
      </c>
      <c r="J24" s="205"/>
      <c r="K24" s="205"/>
      <c r="L24" s="205"/>
      <c r="M24" s="2"/>
      <c r="N24" s="2"/>
      <c r="O24" s="105"/>
      <c r="P24" s="3"/>
      <c r="Q24" s="3"/>
    </row>
    <row r="25" spans="1:17" ht="13.5">
      <c r="A25" s="3"/>
      <c r="B25" s="3"/>
      <c r="C25" s="209" t="s">
        <v>7</v>
      </c>
      <c r="D25" s="210"/>
      <c r="E25" s="211"/>
      <c r="F25" s="28" t="s">
        <v>34</v>
      </c>
      <c r="G25" s="7" t="s">
        <v>5</v>
      </c>
      <c r="H25" s="3"/>
      <c r="I25" s="77" t="s">
        <v>152</v>
      </c>
      <c r="J25" s="193" t="s">
        <v>22</v>
      </c>
      <c r="K25" s="193"/>
      <c r="L25" s="193"/>
      <c r="M25" s="4"/>
      <c r="N25" s="4"/>
      <c r="O25" s="78"/>
      <c r="P25" s="3"/>
      <c r="Q25" s="3"/>
    </row>
    <row r="26" spans="1:17" ht="13.5">
      <c r="A26" s="3"/>
      <c r="B26" s="3"/>
      <c r="C26" s="190" t="s">
        <v>156</v>
      </c>
      <c r="D26" s="191"/>
      <c r="E26" s="192"/>
      <c r="F26" s="95">
        <v>3</v>
      </c>
      <c r="G26" s="96">
        <v>44</v>
      </c>
      <c r="H26" s="3"/>
      <c r="I26" s="79"/>
      <c r="J26" s="193" t="s">
        <v>23</v>
      </c>
      <c r="K26" s="193"/>
      <c r="L26" s="193"/>
      <c r="M26" s="193"/>
      <c r="N26" s="193"/>
      <c r="O26" s="206"/>
      <c r="P26" s="3"/>
      <c r="Q26" s="3"/>
    </row>
    <row r="27" spans="1:17" ht="13.5">
      <c r="A27" s="3"/>
      <c r="B27" s="3"/>
      <c r="C27" s="190" t="s">
        <v>143</v>
      </c>
      <c r="D27" s="191"/>
      <c r="E27" s="192"/>
      <c r="F27" s="95">
        <v>2</v>
      </c>
      <c r="G27" s="96">
        <v>56</v>
      </c>
      <c r="H27" s="3"/>
      <c r="I27" s="79"/>
      <c r="J27" s="2"/>
      <c r="K27" s="2"/>
      <c r="L27" s="2"/>
      <c r="M27" s="2"/>
      <c r="N27" s="2"/>
      <c r="O27" s="105"/>
      <c r="P27" s="3"/>
      <c r="Q27" s="3"/>
    </row>
    <row r="28" spans="1:17" ht="13.5">
      <c r="A28" s="3"/>
      <c r="B28" s="3"/>
      <c r="C28" s="190" t="s">
        <v>130</v>
      </c>
      <c r="D28" s="191"/>
      <c r="E28" s="192"/>
      <c r="F28" s="95">
        <v>1</v>
      </c>
      <c r="G28" s="96">
        <v>60</v>
      </c>
      <c r="H28" s="3"/>
      <c r="I28" s="77" t="s">
        <v>39</v>
      </c>
      <c r="J28" s="193" t="s">
        <v>24</v>
      </c>
      <c r="K28" s="193"/>
      <c r="L28" s="193"/>
      <c r="M28" s="193"/>
      <c r="N28" s="193" t="s">
        <v>40</v>
      </c>
      <c r="O28" s="206"/>
      <c r="P28" s="3"/>
      <c r="Q28" s="3"/>
    </row>
    <row r="29" spans="1:17" ht="13.5">
      <c r="A29" s="3"/>
      <c r="B29" s="3"/>
      <c r="C29" s="190" t="s">
        <v>157</v>
      </c>
      <c r="D29" s="191"/>
      <c r="E29" s="192"/>
      <c r="F29" s="95">
        <v>2</v>
      </c>
      <c r="G29" s="96">
        <v>68</v>
      </c>
      <c r="H29" s="3"/>
      <c r="I29" s="79"/>
      <c r="J29" s="193" t="s">
        <v>25</v>
      </c>
      <c r="K29" s="193"/>
      <c r="L29" s="193"/>
      <c r="M29" s="193"/>
      <c r="N29" s="193" t="s">
        <v>41</v>
      </c>
      <c r="O29" s="206"/>
      <c r="P29" s="3"/>
      <c r="Q29" s="3"/>
    </row>
    <row r="30" spans="1:17" ht="13.5">
      <c r="A30" s="3"/>
      <c r="B30" s="3"/>
      <c r="C30" s="190" t="s">
        <v>158</v>
      </c>
      <c r="D30" s="191"/>
      <c r="E30" s="192"/>
      <c r="F30" s="95">
        <v>2</v>
      </c>
      <c r="G30" s="96">
        <v>84</v>
      </c>
      <c r="H30" s="3"/>
      <c r="I30" s="77" t="s">
        <v>26</v>
      </c>
      <c r="J30" s="193" t="s">
        <v>27</v>
      </c>
      <c r="K30" s="193"/>
      <c r="L30" s="193"/>
      <c r="M30" s="193"/>
      <c r="N30" s="193" t="s">
        <v>40</v>
      </c>
      <c r="O30" s="206"/>
      <c r="P30" s="3"/>
      <c r="Q30" s="3"/>
    </row>
    <row r="31" spans="1:17" ht="14.25" thickBot="1">
      <c r="A31" s="3"/>
      <c r="B31" s="3"/>
      <c r="C31" s="198" t="s">
        <v>126</v>
      </c>
      <c r="D31" s="199"/>
      <c r="E31" s="200"/>
      <c r="F31" s="98">
        <v>3</v>
      </c>
      <c r="G31" s="99">
        <v>92</v>
      </c>
      <c r="H31" s="3"/>
      <c r="I31" s="84"/>
      <c r="J31" s="223" t="s">
        <v>28</v>
      </c>
      <c r="K31" s="223"/>
      <c r="L31" s="223"/>
      <c r="M31" s="223"/>
      <c r="N31" s="223" t="s">
        <v>41</v>
      </c>
      <c r="O31" s="224"/>
      <c r="P31" s="3"/>
      <c r="Q31" s="3"/>
    </row>
    <row r="32" spans="1:17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215"/>
      <c r="D33" s="217" t="s">
        <v>44</v>
      </c>
      <c r="E33" s="218"/>
      <c r="F33" s="218"/>
      <c r="G33" s="219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thickBot="1">
      <c r="A34" s="3"/>
      <c r="B34" s="3"/>
      <c r="C34" s="216"/>
      <c r="D34" s="88">
        <v>0</v>
      </c>
      <c r="E34" s="89">
        <v>1</v>
      </c>
      <c r="F34" s="89">
        <v>2</v>
      </c>
      <c r="G34" s="90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Top="1">
      <c r="A35" s="3"/>
      <c r="B35" s="3"/>
      <c r="C35" s="91" t="s">
        <v>45</v>
      </c>
      <c r="D35" s="92" t="s">
        <v>153</v>
      </c>
      <c r="E35" s="85">
        <v>7</v>
      </c>
      <c r="F35" s="85">
        <v>28</v>
      </c>
      <c r="G35" s="93">
        <v>83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94" t="s">
        <v>47</v>
      </c>
      <c r="D36" s="95" t="s">
        <v>153</v>
      </c>
      <c r="E36" s="86">
        <v>10</v>
      </c>
      <c r="F36" s="86">
        <v>29</v>
      </c>
      <c r="G36" s="96">
        <v>88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94" t="s">
        <v>49</v>
      </c>
      <c r="D37" s="95" t="s">
        <v>153</v>
      </c>
      <c r="E37" s="86">
        <v>12</v>
      </c>
      <c r="F37" s="86">
        <v>31</v>
      </c>
      <c r="G37" s="96">
        <v>92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thickBot="1">
      <c r="A38" s="3"/>
      <c r="B38" s="3"/>
      <c r="C38" s="97" t="s">
        <v>51</v>
      </c>
      <c r="D38" s="98" t="s">
        <v>153</v>
      </c>
      <c r="E38" s="112" t="s">
        <v>155</v>
      </c>
      <c r="F38" s="87">
        <v>26</v>
      </c>
      <c r="G38" s="99">
        <v>78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45">
    <mergeCell ref="J29:M29"/>
    <mergeCell ref="J30:M30"/>
    <mergeCell ref="J31:M31"/>
    <mergeCell ref="N28:O28"/>
    <mergeCell ref="N29:O29"/>
    <mergeCell ref="N30:O30"/>
    <mergeCell ref="N31:O31"/>
    <mergeCell ref="I24:L24"/>
    <mergeCell ref="J26:O26"/>
    <mergeCell ref="J25:L25"/>
    <mergeCell ref="J28:M28"/>
    <mergeCell ref="C33:C34"/>
    <mergeCell ref="D33:G33"/>
    <mergeCell ref="L3:M3"/>
    <mergeCell ref="L5:M5"/>
    <mergeCell ref="L4:M4"/>
    <mergeCell ref="J4:K4"/>
    <mergeCell ref="C29:E29"/>
    <mergeCell ref="C30:E30"/>
    <mergeCell ref="C31:E31"/>
    <mergeCell ref="C19:E19"/>
    <mergeCell ref="B2:C2"/>
    <mergeCell ref="B3:C3"/>
    <mergeCell ref="B4:C4"/>
    <mergeCell ref="D2:F2"/>
    <mergeCell ref="C26:E26"/>
    <mergeCell ref="C27:E27"/>
    <mergeCell ref="C28:E28"/>
    <mergeCell ref="I16:L16"/>
    <mergeCell ref="J17:O17"/>
    <mergeCell ref="J19:O19"/>
    <mergeCell ref="C20:E20"/>
    <mergeCell ref="C21:E21"/>
    <mergeCell ref="C22:E22"/>
    <mergeCell ref="C25:E25"/>
    <mergeCell ref="I15:O15"/>
    <mergeCell ref="C23:E23"/>
    <mergeCell ref="C15:E15"/>
    <mergeCell ref="C16:E16"/>
    <mergeCell ref="C17:E17"/>
    <mergeCell ref="C18:E18"/>
    <mergeCell ref="J21:L21"/>
    <mergeCell ref="I23:L23"/>
    <mergeCell ref="J20:L20"/>
    <mergeCell ref="J18:O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2004-02-14T12:17:05Z</cp:lastPrinted>
  <dcterms:created xsi:type="dcterms:W3CDTF">1997-01-08T22:48:59Z</dcterms:created>
  <dcterms:modified xsi:type="dcterms:W3CDTF">2004-11-01T05:27:27Z</dcterms:modified>
  <cp:category/>
  <cp:version/>
  <cp:contentType/>
  <cp:contentStatus/>
</cp:coreProperties>
</file>